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DieseArbeitsmappe" autoCompressPictures="0" defaultThemeVersion="124226"/>
  <mc:AlternateContent xmlns:mc="http://schemas.openxmlformats.org/markup-compatibility/2006">
    <mc:Choice Requires="x15">
      <x15ac:absPath xmlns:x15ac="http://schemas.microsoft.com/office/spreadsheetml/2010/11/ac" url="https://anytherm.sharepoint.com/Projekte/OC22163 (OF22819)-EnFK Umsetzung EVA Tool ohne Makros/06_Dokumentation/V7 Master &amp; Sprachen/"/>
    </mc:Choice>
  </mc:AlternateContent>
  <xr:revisionPtr revIDLastSave="166" documentId="10_ncr:8000_{9679FEED-FD43-44ED-8824-5A62C89E0343}" xr6:coauthVersionLast="47" xr6:coauthVersionMax="47" xr10:uidLastSave="{FAF0BFE4-FD42-4635-9281-F23E67A8D138}"/>
  <workbookProtection workbookAlgorithmName="SHA-512" workbookHashValue="y032iAuxeyrKq+hz8LWwtSb1saR+VajZtNVSduFvJuFKtvlPkhIFomlvC748NlN/NXZSnVAB7tQZFqscPz2JRg==" workbookSaltValue="9V8idzuvovy2LDhyHyr/mw==" workbookSpinCount="100000" lockStructure="1"/>
  <bookViews>
    <workbookView xWindow="-120" yWindow="-120" windowWidth="29040" windowHeight="15840" firstSheet="2" activeTab="2" xr2:uid="{00000000-000D-0000-FFFF-FFFF00000000}"/>
  </bookViews>
  <sheets>
    <sheet name="Admin" sheetId="16" state="veryHidden" r:id="rId1"/>
    <sheet name="Sprachen" sheetId="17" state="veryHidden" r:id="rId2"/>
    <sheet name="Introduction " sheetId="15" r:id="rId3"/>
    <sheet name="Page de couverture" sheetId="14" r:id="rId4"/>
    <sheet name="Formulaire G1 + G2" sheetId="12" r:id="rId5"/>
    <sheet name="Descriptions G2" sheetId="18" r:id="rId6"/>
  </sheets>
  <definedNames>
    <definedName name="blattname_TAnleitung">Sprachen!$H$9</definedName>
    <definedName name="blattname_TBeschreibungen">Sprachen!$H$12</definedName>
    <definedName name="blattname_TFormularG">Sprachen!$H$11</definedName>
    <definedName name="blattname_TTitelblatt">Sprachen!$H$10</definedName>
    <definedName name="DD_Energietraeger">Admin!$A$18:$A$23</definedName>
    <definedName name="DD_janein">Admin!$A$15:$A$16</definedName>
    <definedName name="DD_KE">Admin!$A$25:$A$33</definedName>
    <definedName name="DD_Sprachwahl">Admin!$A$35:$A$37</definedName>
    <definedName name="DD_Verwendetes_Tool">Admin!$A$12:$A$13</definedName>
    <definedName name="_xlnm.Print_Area" localSheetId="5">'Descriptions G2'!$B$2:$D$49</definedName>
    <definedName name="_xlnm.Print_Area" localSheetId="4">'Formulaire G1 + G2'!$B$2:$R$79</definedName>
    <definedName name="_xlnm.Print_Area" localSheetId="2">'Introduction '!$B$2:$M$44</definedName>
    <definedName name="_xlnm.Print_Area" localSheetId="3">'Page de couverture'!$B$2:$O$24</definedName>
    <definedName name="ersatz1">'Formulaire G1 + G2'!$C$48</definedName>
    <definedName name="ersatz10">'Formulaire G1 + G2'!$C$57</definedName>
    <definedName name="ersatz2">'Formulaire G1 + G2'!$C$49</definedName>
    <definedName name="ersatz3">'Formulaire G1 + G2'!$C$50</definedName>
    <definedName name="ersatz4">'Formulaire G1 + G2'!$C$51</definedName>
    <definedName name="ersatz5">'Formulaire G1 + G2'!$C$52</definedName>
    <definedName name="ersatz6">'Formulaire G1 + G2'!$C$53</definedName>
    <definedName name="ersatz7">'Formulaire G1 + G2'!$C$54</definedName>
    <definedName name="ersatz8">'Formulaire G1 + G2'!$C$55</definedName>
    <definedName name="ersatz9">'Formulaire G1 + G2'!$C$56</definedName>
    <definedName name="fusszeile_links">Sprachen!$H$6</definedName>
    <definedName name="fusszeile_mitte">Sprachen!$H$7</definedName>
    <definedName name="fusszeile_rechts">Sprachen!$H$8</definedName>
    <definedName name="massnahme1">'Formulaire G1 + G2'!$C$13</definedName>
    <definedName name="massnahme10">'Formulaire G1 + G2'!$C$22</definedName>
    <definedName name="massnahme11">'Formulaire G1 + G2'!$C$23</definedName>
    <definedName name="massnahme12">'Formulaire G1 + G2'!$C$24</definedName>
    <definedName name="massnahme13">'Formulaire G1 + G2'!$C$25</definedName>
    <definedName name="massnahme14">'Formulaire G1 + G2'!$C$26</definedName>
    <definedName name="massnahme15">'Formulaire G1 + G2'!$C$28</definedName>
    <definedName name="massnahme16">'Formulaire G1 + G2'!$C$29</definedName>
    <definedName name="massnahme17">'Formulaire G1 + G2'!$C$30</definedName>
    <definedName name="massnahme18">'Formulaire G1 + G2'!$C$31</definedName>
    <definedName name="massnahme19">'Formulaire G1 + G2'!$C$32</definedName>
    <definedName name="massnahme2">'Formulaire G1 + G2'!$C$14</definedName>
    <definedName name="massnahme20">'Formulaire G1 + G2'!$C$33</definedName>
    <definedName name="massnahme3">'Formulaire G1 + G2'!$C$15</definedName>
    <definedName name="massnahme4">'Formulaire G1 + G2'!$C$16</definedName>
    <definedName name="massnahme5">'Formulaire G1 + G2'!$C$17</definedName>
    <definedName name="massnahme6">'Formulaire G1 + G2'!$C$18</definedName>
    <definedName name="massnahme7">'Formulaire G1 + G2'!$C$19</definedName>
    <definedName name="massnahme8">'Formulaire G1 + G2'!$C$20</definedName>
    <definedName name="massnahme9">'Formulaire G1 + G2'!$C$21</definedName>
    <definedName name="massnahmenbeschreibung1">'Descriptions G2'!$10:$13</definedName>
    <definedName name="massnahmenbeschreibung10">'Descriptions G2'!$46:$49</definedName>
    <definedName name="massnahmenbeschreibung2">'Descriptions G2'!$14:$17</definedName>
    <definedName name="massnahmenbeschreibung3">'Descriptions G2'!$18:$21</definedName>
    <definedName name="massnahmenbeschreibung4">'Descriptions G2'!$22:$25</definedName>
    <definedName name="massnahmenbeschreibung5">'Descriptions G2'!$26:$29</definedName>
    <definedName name="massnahmenbeschreibung6">'Descriptions G2'!$30:$33</definedName>
    <definedName name="massnahmenbeschreibung7">'Descriptions G2'!$34:$37</definedName>
    <definedName name="massnahmenbeschreibung8">'Descriptions G2'!$38:$41</definedName>
    <definedName name="massnahmenbeschreibung9">'Descriptions G2'!$42:$45</definedName>
    <definedName name="Sprache">'Introduction '!$D$6</definedName>
    <definedName name="Version">Admin!$B$4</definedName>
    <definedName name="Versionsdatum">Admin!$B$5</definedName>
    <definedName name="Verwendetes_Tool">'Page de couverture'!$G$17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 i="16" l="1"/>
  <c r="B2" i="16" s="1"/>
  <c r="N57" i="12"/>
  <c r="R57" i="12" s="1"/>
  <c r="N56" i="12"/>
  <c r="R56" i="12" s="1"/>
  <c r="N55" i="12"/>
  <c r="R55" i="12" s="1"/>
  <c r="N54" i="12"/>
  <c r="R54" i="12" s="1"/>
  <c r="N53" i="12"/>
  <c r="R53" i="12" s="1"/>
  <c r="N52" i="12"/>
  <c r="R52" i="12" s="1"/>
  <c r="N51" i="12"/>
  <c r="R51" i="12" s="1"/>
  <c r="N50" i="12"/>
  <c r="R50" i="12" s="1"/>
  <c r="H191" i="17"/>
  <c r="H188" i="17"/>
  <c r="H185" i="17"/>
  <c r="N48" i="12" s="1"/>
  <c r="N49" i="12" l="1"/>
  <c r="R49" i="12" s="1"/>
  <c r="R48" i="12"/>
  <c r="P33" i="12"/>
  <c r="P32" i="12"/>
  <c r="P31" i="12"/>
  <c r="P30" i="12"/>
  <c r="P29" i="12"/>
  <c r="P28" i="12"/>
  <c r="P26" i="12"/>
  <c r="P25" i="12"/>
  <c r="P24" i="12"/>
  <c r="P23" i="12"/>
  <c r="P22" i="12"/>
  <c r="P21" i="12"/>
  <c r="P20" i="12"/>
  <c r="P19" i="12"/>
  <c r="P18" i="12"/>
  <c r="P17" i="12"/>
  <c r="P16" i="12"/>
  <c r="P15" i="12"/>
  <c r="P14" i="12"/>
  <c r="P13" i="12"/>
  <c r="H124" i="17" l="1"/>
  <c r="H121" i="17"/>
  <c r="H129" i="17" l="1"/>
  <c r="R40" i="12"/>
  <c r="G7" i="17"/>
  <c r="F7" i="17"/>
  <c r="E7" i="17"/>
  <c r="B7" i="17" l="1"/>
  <c r="B8" i="17" s="1"/>
  <c r="B9" i="17" s="1"/>
  <c r="B10" i="17" s="1"/>
  <c r="B11" i="17" s="1"/>
  <c r="B12" i="17" s="1"/>
  <c r="B13" i="17" s="1"/>
  <c r="B14" i="17" s="1"/>
  <c r="B15" i="17" s="1"/>
  <c r="B16" i="17" s="1"/>
  <c r="B17" i="17" s="1"/>
  <c r="B18" i="17" s="1"/>
  <c r="B19" i="17" s="1"/>
  <c r="B20" i="17" s="1"/>
  <c r="B21" i="17" s="1"/>
  <c r="B22" i="17" s="1"/>
  <c r="B23" i="17" s="1"/>
  <c r="B24" i="17" s="1"/>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B63" i="17" s="1"/>
  <c r="B64" i="17" s="1"/>
  <c r="B65" i="17" s="1"/>
  <c r="B66" i="17" s="1"/>
  <c r="B67" i="17" s="1"/>
  <c r="B68" i="17" s="1"/>
  <c r="B69" i="17" s="1"/>
  <c r="B70" i="17" s="1"/>
  <c r="B71" i="17" s="1"/>
  <c r="B72" i="17" s="1"/>
  <c r="B73" i="17" s="1"/>
  <c r="B74" i="17" s="1"/>
  <c r="B75" i="17" s="1"/>
  <c r="B76" i="17" s="1"/>
  <c r="B77" i="17" s="1"/>
  <c r="B78" i="17" s="1"/>
  <c r="B79" i="17" s="1"/>
  <c r="B80" i="17" s="1"/>
  <c r="B81" i="17" s="1"/>
  <c r="B82" i="17" s="1"/>
  <c r="B83" i="17" s="1"/>
  <c r="B84" i="17" s="1"/>
  <c r="B85" i="17" s="1"/>
  <c r="B86" i="17" s="1"/>
  <c r="B87" i="17" s="1"/>
  <c r="B88" i="17" s="1"/>
  <c r="B89" i="17" s="1"/>
  <c r="B90" i="17" s="1"/>
  <c r="B91" i="17" s="1"/>
  <c r="B92" i="17" s="1"/>
  <c r="B93" i="17" s="1"/>
  <c r="B94" i="17" s="1"/>
  <c r="B95" i="17" s="1"/>
  <c r="B96" i="17" s="1"/>
  <c r="B97" i="17" s="1"/>
  <c r="B98" i="17" s="1"/>
  <c r="B99" i="17" s="1"/>
  <c r="B100" i="17" s="1"/>
  <c r="B101" i="17" s="1"/>
  <c r="B102" i="17" s="1"/>
  <c r="B103" i="17" s="1"/>
  <c r="B104" i="17" s="1"/>
  <c r="B105" i="17" s="1"/>
  <c r="B106" i="17" s="1"/>
  <c r="B107" i="17" s="1"/>
  <c r="B108" i="17" s="1"/>
  <c r="B109" i="17" s="1"/>
  <c r="B110" i="17" s="1"/>
  <c r="B111" i="17" s="1"/>
  <c r="B112" i="17" s="1"/>
  <c r="B113" i="17" s="1"/>
  <c r="B114" i="17" s="1"/>
  <c r="B115" i="17" s="1"/>
  <c r="B116" i="17" s="1"/>
  <c r="B117" i="17" s="1"/>
  <c r="B118" i="17" s="1"/>
  <c r="B119" i="17" s="1"/>
  <c r="B120" i="17" s="1"/>
  <c r="B122" i="17" s="1"/>
  <c r="B123" i="17" s="1"/>
  <c r="B125" i="17" s="1"/>
  <c r="B126" i="17" s="1"/>
  <c r="B127" i="17" s="1"/>
  <c r="B128" i="17" s="1"/>
  <c r="B130" i="17" s="1"/>
  <c r="B131" i="17" s="1"/>
  <c r="B132" i="17" s="1"/>
  <c r="B133" i="17" s="1"/>
  <c r="B134" i="17" s="1"/>
  <c r="B135" i="17" s="1"/>
  <c r="B136" i="17" s="1"/>
  <c r="B137" i="17" s="1"/>
  <c r="B138" i="17" s="1"/>
  <c r="B139" i="17" s="1"/>
  <c r="B140" i="17" s="1"/>
  <c r="B141" i="17" s="1"/>
  <c r="B142" i="17" s="1"/>
  <c r="B143" i="17" s="1"/>
  <c r="B144" i="17" s="1"/>
  <c r="B145" i="17" s="1"/>
  <c r="B146" i="17" s="1"/>
  <c r="B147" i="17" s="1"/>
  <c r="B148" i="17" s="1"/>
  <c r="B149" i="17" s="1"/>
  <c r="B150" i="17" s="1"/>
  <c r="B151" i="17" s="1"/>
  <c r="B152" i="17" s="1"/>
  <c r="B153" i="17" s="1"/>
  <c r="B154" i="17" s="1"/>
  <c r="B155" i="17" s="1"/>
  <c r="B156" i="17" s="1"/>
  <c r="B157" i="17" s="1"/>
  <c r="B158" i="17" s="1"/>
  <c r="B159" i="17" s="1"/>
  <c r="B160" i="17" s="1"/>
  <c r="B161" i="17" s="1"/>
  <c r="B162" i="17" s="1"/>
  <c r="B163" i="17" s="1"/>
  <c r="B164" i="17" s="1"/>
  <c r="B165" i="17" s="1"/>
  <c r="B166" i="17" s="1"/>
  <c r="B167" i="17" s="1"/>
  <c r="B168" i="17" s="1"/>
  <c r="B169" i="17" s="1"/>
  <c r="B170" i="17" s="1"/>
  <c r="B171" i="17" s="1"/>
  <c r="B172" i="17" s="1"/>
  <c r="B173" i="17" s="1"/>
  <c r="B174" i="17" s="1"/>
  <c r="B175" i="17" s="1"/>
  <c r="B176" i="17" s="1"/>
  <c r="B177" i="17" s="1"/>
  <c r="B178" i="17" s="1"/>
  <c r="B179" i="17" s="1"/>
  <c r="B180" i="17" s="1"/>
  <c r="B181" i="17" s="1"/>
  <c r="B182" i="17" s="1"/>
  <c r="B183" i="17" s="1"/>
  <c r="B184" i="17" s="1"/>
  <c r="B6" i="17"/>
  <c r="H130" i="17"/>
  <c r="H131" i="17"/>
  <c r="U34" i="12"/>
  <c r="B186" i="17" l="1"/>
  <c r="B185" i="17"/>
  <c r="B187" i="17" l="1"/>
  <c r="B189" i="17" s="1"/>
  <c r="B188" i="17"/>
  <c r="H110" i="17"/>
  <c r="B190" i="17" l="1"/>
  <c r="B192" i="17" s="1"/>
  <c r="B193" i="17" s="1"/>
  <c r="B194" i="17" s="1"/>
  <c r="B195" i="17" s="1"/>
  <c r="B196" i="17" s="1"/>
  <c r="B197" i="17" s="1"/>
  <c r="B198" i="17" s="1"/>
  <c r="B199" i="17" s="1"/>
  <c r="B200" i="17" s="1"/>
  <c r="B201" i="17" s="1"/>
  <c r="B202" i="17" s="1"/>
  <c r="B203" i="17" s="1"/>
  <c r="B204" i="17" s="1"/>
  <c r="B205" i="17" s="1"/>
  <c r="B206" i="17" s="1"/>
  <c r="B207" i="17" s="1"/>
  <c r="B208" i="17" s="1"/>
  <c r="B209" i="17" s="1"/>
  <c r="B210" i="17" s="1"/>
  <c r="B211" i="17" s="1"/>
  <c r="B212" i="17" s="1"/>
  <c r="B213" i="17" s="1"/>
  <c r="B214" i="17" s="1"/>
  <c r="B215" i="17" s="1"/>
  <c r="B216" i="17" s="1"/>
  <c r="B217" i="17" s="1"/>
  <c r="B218" i="17" s="1"/>
  <c r="B219" i="17" s="1"/>
  <c r="B220" i="17" s="1"/>
  <c r="B221" i="17" s="1"/>
  <c r="B222" i="17" s="1"/>
  <c r="B191" i="17"/>
  <c r="J10" i="12"/>
  <c r="H167" i="17"/>
  <c r="B47" i="12" s="1"/>
  <c r="H168" i="17"/>
  <c r="B59" i="12" s="1"/>
  <c r="H169" i="17"/>
  <c r="B60" i="12" s="1"/>
  <c r="H170" i="17"/>
  <c r="L60" i="12" s="1"/>
  <c r="H171" i="17"/>
  <c r="B61" i="12" s="1"/>
  <c r="H172" i="17"/>
  <c r="H173" i="17"/>
  <c r="H174" i="17"/>
  <c r="B72" i="12" s="1"/>
  <c r="H175" i="17"/>
  <c r="B73" i="12" s="1"/>
  <c r="H176" i="17"/>
  <c r="B74" i="12" s="1"/>
  <c r="H177" i="17"/>
  <c r="B75" i="12" s="1"/>
  <c r="H178" i="17"/>
  <c r="B76" i="12" s="1"/>
  <c r="H143" i="17"/>
  <c r="B44" i="12" s="1"/>
  <c r="H95" i="17"/>
  <c r="C5" i="12" s="1"/>
  <c r="H96" i="17"/>
  <c r="L5" i="12" s="1"/>
  <c r="H97" i="17"/>
  <c r="B7" i="12" s="1"/>
  <c r="H98" i="17"/>
  <c r="B8" i="12" s="1"/>
  <c r="H99" i="17"/>
  <c r="C8" i="12" s="1"/>
  <c r="H100" i="17"/>
  <c r="E8" i="12" s="1"/>
  <c r="H101" i="17"/>
  <c r="E9" i="12" s="1"/>
  <c r="H102" i="17"/>
  <c r="E10" i="12" s="1"/>
  <c r="H103" i="17"/>
  <c r="E11" i="12" s="1"/>
  <c r="H104" i="17"/>
  <c r="H105" i="17"/>
  <c r="G10" i="12" s="1"/>
  <c r="H106" i="17"/>
  <c r="G11" i="12" s="1"/>
  <c r="H107" i="17"/>
  <c r="H108" i="17"/>
  <c r="I10" i="12" s="1"/>
  <c r="H109" i="17"/>
  <c r="J9" i="12" s="1"/>
  <c r="H111" i="17"/>
  <c r="K10" i="12" s="1"/>
  <c r="H112" i="17"/>
  <c r="L8" i="12" s="1"/>
  <c r="H113" i="17"/>
  <c r="N8" i="12" s="1"/>
  <c r="H114" i="17"/>
  <c r="L9" i="12" s="1"/>
  <c r="H115" i="17"/>
  <c r="L10" i="12" s="1"/>
  <c r="H116" i="17"/>
  <c r="H117" i="17"/>
  <c r="H118" i="17"/>
  <c r="O8" i="12" s="1"/>
  <c r="H119" i="17"/>
  <c r="O10" i="12" s="1"/>
  <c r="H120" i="17"/>
  <c r="P10" i="12" s="1"/>
  <c r="H122" i="17"/>
  <c r="O11" i="12" s="1"/>
  <c r="H123" i="17"/>
  <c r="P11" i="12" s="1"/>
  <c r="H125" i="17"/>
  <c r="B12" i="12" s="1"/>
  <c r="H126" i="17"/>
  <c r="B27" i="12" s="1"/>
  <c r="H127" i="17"/>
  <c r="B34" i="12" s="1"/>
  <c r="H128" i="17"/>
  <c r="L34" i="12" s="1"/>
  <c r="H132" i="17"/>
  <c r="B35" i="12" s="1"/>
  <c r="H133" i="17"/>
  <c r="H134" i="17"/>
  <c r="H135" i="17"/>
  <c r="H136" i="17"/>
  <c r="H137" i="17"/>
  <c r="H219" i="17"/>
  <c r="C47" i="18" s="1"/>
  <c r="H218" i="17"/>
  <c r="C43" i="18" s="1"/>
  <c r="H217" i="17"/>
  <c r="C39" i="18" s="1"/>
  <c r="H216" i="17"/>
  <c r="C35" i="18" s="1"/>
  <c r="H215" i="17"/>
  <c r="C31" i="18" s="1"/>
  <c r="H214" i="17"/>
  <c r="C27" i="18" s="1"/>
  <c r="H213" i="17"/>
  <c r="C23" i="18" s="1"/>
  <c r="H212" i="17"/>
  <c r="C19" i="18" s="1"/>
  <c r="H211" i="17"/>
  <c r="C15" i="18" s="1"/>
  <c r="H222" i="17"/>
  <c r="D48" i="18" s="1"/>
  <c r="H221" i="17"/>
  <c r="C36" i="18" s="1"/>
  <c r="H220" i="17"/>
  <c r="B44" i="18" s="1"/>
  <c r="H210" i="17"/>
  <c r="C11" i="18" s="1"/>
  <c r="H209" i="17"/>
  <c r="B47" i="18" s="1"/>
  <c r="H208" i="17"/>
  <c r="B43" i="18" s="1"/>
  <c r="H207" i="17"/>
  <c r="B39" i="18" s="1"/>
  <c r="H206" i="17"/>
  <c r="B35" i="18" s="1"/>
  <c r="H205" i="17"/>
  <c r="B31" i="18" s="1"/>
  <c r="H204" i="17"/>
  <c r="B27" i="18" s="1"/>
  <c r="H203" i="17"/>
  <c r="B23" i="18" s="1"/>
  <c r="H202" i="17"/>
  <c r="B19" i="18" s="1"/>
  <c r="H201" i="17"/>
  <c r="B15" i="18" s="1"/>
  <c r="H200" i="17"/>
  <c r="B11" i="18" s="1"/>
  <c r="H199" i="17"/>
  <c r="B9" i="18" s="1"/>
  <c r="H198" i="17"/>
  <c r="B8" i="18" s="1"/>
  <c r="H197" i="17"/>
  <c r="B7" i="18" s="1"/>
  <c r="H196" i="17"/>
  <c r="B6" i="18" s="1"/>
  <c r="H195" i="17"/>
  <c r="B5" i="18" s="1"/>
  <c r="H194" i="17"/>
  <c r="B3" i="18" s="1"/>
  <c r="H193" i="17"/>
  <c r="B2" i="18" s="1"/>
  <c r="M10" i="12" l="1"/>
  <c r="B16" i="18"/>
  <c r="B32" i="18"/>
  <c r="B48" i="18"/>
  <c r="C24" i="18"/>
  <c r="C40" i="18"/>
  <c r="B20" i="18"/>
  <c r="B36" i="18"/>
  <c r="C12" i="18"/>
  <c r="C28" i="18"/>
  <c r="C44" i="18"/>
  <c r="B24" i="18"/>
  <c r="B40" i="18"/>
  <c r="C16" i="18"/>
  <c r="C32" i="18"/>
  <c r="C48" i="18"/>
  <c r="B12" i="18"/>
  <c r="B28" i="18"/>
  <c r="C20" i="18"/>
  <c r="D20" i="18"/>
  <c r="D36" i="18"/>
  <c r="D24" i="18"/>
  <c r="D40" i="18"/>
  <c r="D12" i="18"/>
  <c r="D44" i="18"/>
  <c r="D28" i="18"/>
  <c r="D16" i="18"/>
  <c r="D32" i="18"/>
  <c r="H184" i="17"/>
  <c r="H183" i="17"/>
  <c r="H190" i="17"/>
  <c r="H189" i="17"/>
  <c r="H179" i="17"/>
  <c r="B78" i="12" s="1"/>
  <c r="H158" i="17"/>
  <c r="L44" i="12" s="1"/>
  <c r="H157" i="17"/>
  <c r="L42" i="12" s="1"/>
  <c r="H165" i="17"/>
  <c r="H164" i="17"/>
  <c r="H163" i="17"/>
  <c r="O44" i="12" s="1"/>
  <c r="H166" i="17"/>
  <c r="R42" i="12" s="1"/>
  <c r="H162" i="17"/>
  <c r="O42" i="12" s="1"/>
  <c r="H156" i="17"/>
  <c r="K44" i="12" s="1"/>
  <c r="H155" i="17"/>
  <c r="J44" i="12" s="1"/>
  <c r="H154" i="17"/>
  <c r="J43" i="12" s="1"/>
  <c r="H153" i="17"/>
  <c r="I44" i="12" s="1"/>
  <c r="H152" i="17"/>
  <c r="H151" i="17"/>
  <c r="G45" i="12" s="1"/>
  <c r="H150" i="17"/>
  <c r="G44" i="12" s="1"/>
  <c r="H149" i="17"/>
  <c r="H148" i="17"/>
  <c r="E45" i="12" s="1"/>
  <c r="H147" i="17"/>
  <c r="E44" i="12" s="1"/>
  <c r="H146" i="17"/>
  <c r="E43" i="12" s="1"/>
  <c r="H145" i="17"/>
  <c r="E42" i="12" s="1"/>
  <c r="H144" i="17"/>
  <c r="C42" i="12" s="1"/>
  <c r="H142" i="17"/>
  <c r="B42" i="12" s="1"/>
  <c r="H138" i="17"/>
  <c r="W52" i="12"/>
  <c r="W48" i="12"/>
  <c r="X54" i="12"/>
  <c r="X56" i="12"/>
  <c r="X52" i="12"/>
  <c r="W53" i="12"/>
  <c r="W50" i="12"/>
  <c r="W56" i="12"/>
  <c r="W49" i="12"/>
  <c r="X53" i="12"/>
  <c r="W57" i="12"/>
  <c r="X57" i="12"/>
  <c r="X50" i="12"/>
  <c r="W51" i="12"/>
  <c r="X49" i="12"/>
  <c r="W55" i="12"/>
  <c r="X48" i="12"/>
  <c r="X51" i="12"/>
  <c r="W54" i="12"/>
  <c r="X55" i="12"/>
  <c r="Q44" i="12" l="1"/>
  <c r="C17" i="15"/>
  <c r="H56" i="17"/>
  <c r="E17" i="15" s="1"/>
  <c r="R39" i="12"/>
  <c r="D3" i="18"/>
  <c r="D2" i="18"/>
  <c r="I49" i="12"/>
  <c r="I50" i="12"/>
  <c r="I51" i="12"/>
  <c r="I52" i="12"/>
  <c r="I53" i="12"/>
  <c r="I54" i="12"/>
  <c r="I55" i="12"/>
  <c r="I56" i="12"/>
  <c r="I57" i="12"/>
  <c r="I48" i="12"/>
  <c r="R46" i="12"/>
  <c r="T14" i="12"/>
  <c r="T15" i="12"/>
  <c r="T16" i="12"/>
  <c r="T17" i="12"/>
  <c r="T18" i="12"/>
  <c r="T19" i="12"/>
  <c r="T20" i="12"/>
  <c r="T21" i="12"/>
  <c r="T22" i="12"/>
  <c r="T23" i="12"/>
  <c r="T24" i="12"/>
  <c r="T25" i="12"/>
  <c r="T26" i="12"/>
  <c r="T28" i="12"/>
  <c r="T29" i="12"/>
  <c r="T30" i="12"/>
  <c r="T31" i="12"/>
  <c r="T32" i="12"/>
  <c r="T33" i="12"/>
  <c r="T13" i="12"/>
  <c r="S14" i="12"/>
  <c r="S15" i="12"/>
  <c r="S16" i="12"/>
  <c r="S17" i="12"/>
  <c r="S18" i="12"/>
  <c r="S19" i="12"/>
  <c r="S20" i="12"/>
  <c r="S21" i="12"/>
  <c r="S22" i="12"/>
  <c r="S23" i="12"/>
  <c r="S24" i="12"/>
  <c r="S25" i="12"/>
  <c r="S26" i="12"/>
  <c r="S28" i="12"/>
  <c r="S29" i="12"/>
  <c r="S30" i="12"/>
  <c r="S31" i="12"/>
  <c r="S32" i="12"/>
  <c r="S33" i="12"/>
  <c r="S13" i="12"/>
  <c r="R3" i="12"/>
  <c r="R2" i="12"/>
  <c r="K27" i="12"/>
  <c r="I14" i="12"/>
  <c r="I15" i="12"/>
  <c r="I16" i="12"/>
  <c r="I17" i="12"/>
  <c r="I18" i="12"/>
  <c r="I19" i="12"/>
  <c r="I20" i="12"/>
  <c r="I21" i="12"/>
  <c r="I22" i="12"/>
  <c r="I23" i="12"/>
  <c r="I24" i="12"/>
  <c r="I25" i="12"/>
  <c r="I26" i="12"/>
  <c r="I28" i="12"/>
  <c r="I29" i="12"/>
  <c r="I30" i="12"/>
  <c r="I31" i="12"/>
  <c r="I32" i="12"/>
  <c r="I33" i="12"/>
  <c r="I13" i="12"/>
  <c r="M42" i="15"/>
  <c r="B42" i="15"/>
  <c r="H46" i="17"/>
  <c r="B10" i="15" s="1"/>
  <c r="H47" i="17"/>
  <c r="B12" i="15" s="1"/>
  <c r="H48" i="17"/>
  <c r="B13" i="15" s="1"/>
  <c r="C14" i="15"/>
  <c r="H50" i="17"/>
  <c r="E14" i="15" s="1"/>
  <c r="C15" i="15"/>
  <c r="H52" i="17"/>
  <c r="E15" i="15" s="1"/>
  <c r="C16" i="15"/>
  <c r="H54" i="17"/>
  <c r="E16" i="15" s="1"/>
  <c r="H57" i="17"/>
  <c r="B19" i="15" s="1"/>
  <c r="H58" i="17"/>
  <c r="B20" i="15" s="1"/>
  <c r="H59" i="17"/>
  <c r="C21" i="15" s="1"/>
  <c r="H60" i="17"/>
  <c r="C22" i="15" s="1"/>
  <c r="H61" i="17"/>
  <c r="B23" i="15" s="1"/>
  <c r="H62" i="17"/>
  <c r="B25" i="15" s="1"/>
  <c r="H63" i="17"/>
  <c r="C26" i="15" s="1"/>
  <c r="H64" i="17"/>
  <c r="C27" i="15" s="1"/>
  <c r="H65" i="17"/>
  <c r="C28" i="15" s="1"/>
  <c r="H66" i="17"/>
  <c r="C29" i="15" s="1"/>
  <c r="H67" i="17"/>
  <c r="E31" i="15" s="1"/>
  <c r="S34" i="12" l="1"/>
  <c r="I35" i="12"/>
  <c r="I60" i="12" s="1"/>
  <c r="J35" i="12"/>
  <c r="T34" i="12"/>
  <c r="B37" i="12" s="1"/>
  <c r="F43" i="17"/>
  <c r="G43" i="17"/>
  <c r="E43" i="17"/>
  <c r="H43" i="17" s="1"/>
  <c r="H7" i="17"/>
  <c r="H4" i="17"/>
  <c r="H6" i="17"/>
  <c r="B3" i="15" s="1"/>
  <c r="H8" i="17"/>
  <c r="H14" i="17"/>
  <c r="A3" i="16" s="1"/>
  <c r="H15" i="17"/>
  <c r="A4" i="16" s="1"/>
  <c r="H16" i="17"/>
  <c r="H17" i="17"/>
  <c r="A10" i="16" s="1"/>
  <c r="H18" i="17"/>
  <c r="H19" i="17"/>
  <c r="A11" i="16" s="1"/>
  <c r="H20" i="17"/>
  <c r="A12" i="16" s="1"/>
  <c r="H21" i="17"/>
  <c r="A13" i="16" s="1"/>
  <c r="H22" i="17"/>
  <c r="A14" i="16" s="1"/>
  <c r="H23" i="17"/>
  <c r="A15" i="16" s="1"/>
  <c r="H24" i="17"/>
  <c r="A16" i="16" s="1"/>
  <c r="H25" i="17"/>
  <c r="A17" i="16" s="1"/>
  <c r="H26" i="17"/>
  <c r="H27" i="17"/>
  <c r="H28" i="17"/>
  <c r="H29" i="17"/>
  <c r="H30" i="17"/>
  <c r="H31" i="17"/>
  <c r="H32" i="17"/>
  <c r="B18" i="16" s="1"/>
  <c r="H33" i="17"/>
  <c r="B19" i="16" s="1"/>
  <c r="H34" i="17"/>
  <c r="B20" i="16" s="1"/>
  <c r="H35" i="17"/>
  <c r="B21" i="16" s="1"/>
  <c r="H36" i="17"/>
  <c r="B22" i="16" s="1"/>
  <c r="H37" i="17"/>
  <c r="B23" i="16" s="1"/>
  <c r="H38" i="17"/>
  <c r="A24" i="16" s="1"/>
  <c r="H39" i="17"/>
  <c r="A34" i="16" s="1"/>
  <c r="H40" i="17"/>
  <c r="A38" i="16" s="1"/>
  <c r="H42" i="17"/>
  <c r="B2" i="15" s="1"/>
  <c r="H44" i="17"/>
  <c r="B6" i="15" s="1"/>
  <c r="H45" i="17"/>
  <c r="B9" i="15" s="1"/>
  <c r="H71" i="17"/>
  <c r="H74" i="17"/>
  <c r="B39" i="15" s="1"/>
  <c r="H75" i="17"/>
  <c r="B40" i="15" s="1"/>
  <c r="H72" i="17"/>
  <c r="H73" i="17"/>
  <c r="H68" i="17"/>
  <c r="E33" i="15" s="1"/>
  <c r="H69" i="17"/>
  <c r="E35" i="15" s="1"/>
  <c r="H70" i="17"/>
  <c r="E37" i="15" s="1"/>
  <c r="H77" i="17"/>
  <c r="B3" i="14" s="1"/>
  <c r="H78" i="17"/>
  <c r="B4" i="14" s="1"/>
  <c r="H79" i="17"/>
  <c r="C6" i="14" s="1"/>
  <c r="H80" i="17"/>
  <c r="C9" i="14" s="1"/>
  <c r="H85" i="17"/>
  <c r="C13" i="14" s="1"/>
  <c r="H86" i="17"/>
  <c r="C17" i="14" s="1"/>
  <c r="H87" i="17"/>
  <c r="K17" i="14" s="1"/>
  <c r="H90" i="17"/>
  <c r="C23" i="14" s="1"/>
  <c r="H81" i="17"/>
  <c r="G9" i="14" s="1"/>
  <c r="H82" i="17"/>
  <c r="G10" i="14" s="1"/>
  <c r="H83" i="17"/>
  <c r="G11" i="14" s="1"/>
  <c r="H88" i="17"/>
  <c r="G18" i="14" s="1"/>
  <c r="H89" i="17"/>
  <c r="G19" i="14" s="1"/>
  <c r="H84" i="17"/>
  <c r="K10" i="14" s="1"/>
  <c r="H91" i="17"/>
  <c r="K23" i="14" s="1"/>
  <c r="H93" i="17"/>
  <c r="B2" i="12" s="1"/>
  <c r="H94" i="17"/>
  <c r="B3" i="12" s="1"/>
  <c r="H140" i="17"/>
  <c r="B39" i="12" s="1"/>
  <c r="H141" i="17"/>
  <c r="B40" i="12" s="1"/>
  <c r="H180" i="17"/>
  <c r="K78" i="12" s="1"/>
  <c r="H159" i="17"/>
  <c r="M44" i="12" s="1"/>
  <c r="H160" i="17"/>
  <c r="N42" i="12" s="1"/>
  <c r="H161" i="17"/>
  <c r="N44" i="12" s="1"/>
  <c r="H181" i="17"/>
  <c r="H182" i="17"/>
  <c r="H186" i="17"/>
  <c r="H187" i="17"/>
  <c r="U32" i="12"/>
  <c r="U24" i="12"/>
  <c r="V19" i="12"/>
  <c r="Y31" i="12"/>
  <c r="Y10" i="12"/>
  <c r="V57" i="12"/>
  <c r="Y23" i="12"/>
  <c r="V33" i="12"/>
  <c r="V20" i="12"/>
  <c r="U18" i="12"/>
  <c r="Y44" i="12"/>
  <c r="U51" i="12"/>
  <c r="V16" i="12"/>
  <c r="V28" i="12"/>
  <c r="Y18" i="12"/>
  <c r="Y48" i="12"/>
  <c r="Y19" i="12"/>
  <c r="V53" i="12"/>
  <c r="U16" i="12"/>
  <c r="U56" i="12"/>
  <c r="V22" i="12"/>
  <c r="U30" i="12"/>
  <c r="U33" i="12"/>
  <c r="U52" i="12"/>
  <c r="V25" i="12"/>
  <c r="U54" i="12"/>
  <c r="V29" i="12"/>
  <c r="V17" i="12"/>
  <c r="Y49" i="12"/>
  <c r="Y26" i="12"/>
  <c r="U57" i="12"/>
  <c r="Y17" i="12"/>
  <c r="V26" i="12"/>
  <c r="V13" i="12"/>
  <c r="V52" i="12"/>
  <c r="Y14" i="12"/>
  <c r="U53" i="12"/>
  <c r="Y54" i="12"/>
  <c r="U26" i="12"/>
  <c r="U19" i="12"/>
  <c r="U21" i="12"/>
  <c r="Y57" i="12"/>
  <c r="V56" i="12"/>
  <c r="U25" i="12"/>
  <c r="Y53" i="12"/>
  <c r="Y30" i="12"/>
  <c r="V21" i="12"/>
  <c r="V18" i="12"/>
  <c r="Y25" i="12"/>
  <c r="V48" i="12"/>
  <c r="V50" i="12"/>
  <c r="V55" i="12"/>
  <c r="Y52" i="12"/>
  <c r="U55" i="12"/>
  <c r="U22" i="12"/>
  <c r="Y15" i="12"/>
  <c r="V49" i="12"/>
  <c r="Y29" i="12"/>
  <c r="U15" i="12"/>
  <c r="Y24" i="12"/>
  <c r="U23" i="12"/>
  <c r="U17" i="12"/>
  <c r="Y55" i="12"/>
  <c r="V51" i="12"/>
  <c r="Y28" i="12"/>
  <c r="V15" i="12"/>
  <c r="Y22" i="12"/>
  <c r="U28" i="12"/>
  <c r="U49" i="12"/>
  <c r="V23" i="12"/>
  <c r="U31" i="12"/>
  <c r="U48" i="12"/>
  <c r="U50" i="12"/>
  <c r="Y33" i="12"/>
  <c r="Y50" i="12"/>
  <c r="V30" i="12"/>
  <c r="Y13" i="12"/>
  <c r="Y51" i="12"/>
  <c r="V54" i="12"/>
  <c r="V24" i="12"/>
  <c r="Y16" i="12"/>
  <c r="Y21" i="12"/>
  <c r="Y20" i="12"/>
  <c r="U13" i="12"/>
  <c r="U20" i="12"/>
  <c r="V32" i="12"/>
  <c r="Y56" i="12"/>
  <c r="U29" i="12"/>
  <c r="Y32" i="12"/>
  <c r="V31" i="12"/>
  <c r="U14" i="12"/>
  <c r="V14" i="12"/>
  <c r="A39" i="16" l="1"/>
  <c r="A18" i="16"/>
  <c r="A23" i="16"/>
  <c r="A44" i="16"/>
  <c r="A22" i="16"/>
  <c r="A43" i="16"/>
  <c r="A21" i="16"/>
  <c r="A42" i="16"/>
  <c r="A20" i="16"/>
  <c r="A41" i="16"/>
  <c r="A19" i="16"/>
  <c r="A40" i="16"/>
  <c r="K35" i="12"/>
  <c r="J60" i="12"/>
  <c r="J51" i="12" l="1"/>
  <c r="K51" i="12" s="1"/>
  <c r="J57" i="12"/>
  <c r="K57" i="12" s="1"/>
  <c r="J19" i="12"/>
  <c r="K19" i="12" s="1"/>
  <c r="J32" i="12"/>
  <c r="K32" i="12" s="1"/>
  <c r="J33" i="12"/>
  <c r="K33" i="12" s="1"/>
  <c r="J17" i="12"/>
  <c r="K17" i="12" s="1"/>
  <c r="J48" i="12"/>
  <c r="K48" i="12" s="1"/>
  <c r="J52" i="12"/>
  <c r="K52" i="12" s="1"/>
  <c r="J21" i="12"/>
  <c r="K21" i="12" s="1"/>
  <c r="J49" i="12"/>
  <c r="K49" i="12" s="1"/>
  <c r="J28" i="12"/>
  <c r="K28" i="12" s="1"/>
  <c r="J22" i="12"/>
  <c r="K22" i="12" s="1"/>
  <c r="J50" i="12"/>
  <c r="K50" i="12" s="1"/>
  <c r="J53" i="12"/>
  <c r="K53" i="12" s="1"/>
  <c r="J23" i="12"/>
  <c r="K23" i="12" s="1"/>
  <c r="J24" i="12"/>
  <c r="K24" i="12" s="1"/>
  <c r="J55" i="12"/>
  <c r="K55" i="12" s="1"/>
  <c r="J56" i="12"/>
  <c r="K56" i="12" s="1"/>
  <c r="J13" i="12"/>
  <c r="K13" i="12" s="1"/>
  <c r="J54" i="12"/>
  <c r="K54" i="12" s="1"/>
  <c r="J25" i="12"/>
  <c r="K25" i="12" s="1"/>
  <c r="J29" i="12"/>
  <c r="K29" i="12" s="1"/>
  <c r="J14" i="12"/>
  <c r="K14" i="12" s="1"/>
  <c r="J26" i="12"/>
  <c r="K26" i="12" s="1"/>
  <c r="J15" i="12"/>
  <c r="K15" i="12" s="1"/>
  <c r="J30" i="12"/>
  <c r="K30" i="12" s="1"/>
  <c r="J16" i="12"/>
  <c r="K16" i="12" s="1"/>
  <c r="J18" i="12"/>
  <c r="K18" i="12" s="1"/>
  <c r="J31" i="12"/>
  <c r="K31" i="12" s="1"/>
  <c r="J20" i="12"/>
  <c r="K20" i="12" s="1"/>
  <c r="K60" i="12"/>
  <c r="I34" i="12"/>
  <c r="I59" i="12"/>
  <c r="J59" i="12" l="1"/>
  <c r="K59" i="12" s="1"/>
  <c r="K61" i="12" s="1"/>
  <c r="J34" i="12"/>
  <c r="K34" i="12" s="1"/>
  <c r="L35" i="12" s="1"/>
  <c r="I61" i="12"/>
  <c r="B63" i="12" l="1"/>
  <c r="J61" i="12"/>
</calcChain>
</file>

<file path=xl/sharedStrings.xml><?xml version="1.0" encoding="utf-8"?>
<sst xmlns="http://schemas.openxmlformats.org/spreadsheetml/2006/main" count="931" uniqueCount="582">
  <si>
    <t>Nr.</t>
  </si>
  <si>
    <t>Total</t>
  </si>
  <si>
    <t>Energieeinsparung</t>
  </si>
  <si>
    <t>Investitionen</t>
  </si>
  <si>
    <t>Anteil</t>
  </si>
  <si>
    <t>c</t>
  </si>
  <si>
    <t>f</t>
  </si>
  <si>
    <t>i</t>
  </si>
  <si>
    <t>Einsparung 1</t>
  </si>
  <si>
    <t>Einsparung 2</t>
  </si>
  <si>
    <t>Ungewichtet</t>
  </si>
  <si>
    <t>Energiepreis</t>
  </si>
  <si>
    <t>Einspar.1</t>
  </si>
  <si>
    <t>Einspar.2</t>
  </si>
  <si>
    <t xml:space="preserve"> kWh/a</t>
  </si>
  <si>
    <t>Unterschrift:</t>
  </si>
  <si>
    <t>Ort, Dat.:</t>
  </si>
  <si>
    <t>Art</t>
  </si>
  <si>
    <t>Titelblatt</t>
  </si>
  <si>
    <t>Firmenname / Adresse:</t>
  </si>
  <si>
    <t>Kontaktperson Firma:</t>
  </si>
  <si>
    <t>Name:</t>
  </si>
  <si>
    <t>Tel.:</t>
  </si>
  <si>
    <t xml:space="preserve">  Fax:</t>
  </si>
  <si>
    <t>Datum der Berichterfassung:</t>
  </si>
  <si>
    <t xml:space="preserve">  Version:</t>
  </si>
  <si>
    <t>Ausführungsbestätigung zur Energieverbrauchsanalyse</t>
  </si>
  <si>
    <t>Kurzanleitung</t>
  </si>
  <si>
    <t>Sprache</t>
  </si>
  <si>
    <t>DE</t>
  </si>
  <si>
    <t>DE: Bitte wählen Sie Ihre gewünschte Sprache</t>
  </si>
  <si>
    <t>FR: Veuillez choisir votre langue</t>
  </si>
  <si>
    <t>IT: Scegliere la lingua</t>
  </si>
  <si>
    <t>Zweck und Ziel</t>
  </si>
  <si>
    <t>Aufbau</t>
  </si>
  <si>
    <t>Dieses Excel-Tool besteht aus mehreren Arbeitsblättern:</t>
  </si>
  <si>
    <t>-</t>
  </si>
  <si>
    <t>Titelblatt:</t>
  </si>
  <si>
    <t>Bedienung</t>
  </si>
  <si>
    <t>Die Eingaben müssen in chronologischer Reihenfolge von oben nach unten erfolgen. Resultate werden zum Teil erst angezeigt, wenn alle dazugehörigen zwingenden Eingabefelder ausgefüllt wurden.</t>
  </si>
  <si>
    <t>Bitte beachten Sie, dass diese Arbeitsmappe nur funktioniert, wenn die Makroausführung in Excel erlaubt ist (Excel-Option).</t>
  </si>
  <si>
    <t>Die Blätter dieser Arbeitsmappe sind geschützt, um zu verhindern, dass versehentlich Formeln überschrieben werden.</t>
  </si>
  <si>
    <t>Die Felder sind zum Teil farblich markiert:</t>
  </si>
  <si>
    <t>Zwingende Angaben</t>
  </si>
  <si>
    <t>Fakultative Angaben</t>
  </si>
  <si>
    <t>Wichtige Hinweise</t>
  </si>
  <si>
    <t>Zielgrösse der Energieverbrauchsanalyse</t>
  </si>
  <si>
    <t>Problembehebung</t>
  </si>
  <si>
    <t>Diese Arbeitsmappe wurde in der Ansicht "Seitenlayout" erstellt. In dieser Ansicht kann es passieren, dass Excel fälschlicherweise zwei oder mehr Zellen gleichzeitig auswählt (und dadurch allenfalls Links nicht mehr funktionieren). Vergrössern oder verkleinern Sie in diesem Fall die Ansicht (Zoom) oder wählen Sie in der Registerkarte Ansicht anstatt "Seitenlayout" die Darstellung "Normal".</t>
  </si>
  <si>
    <t>Eingabemeldungen unterstützen Sie mit Hinweisen zu den Eingaben und erscheinen im Normalfall automatisch neben der Eingabezelle. Sollten die Kommentare die Eingabezellen fälschlicherweise jedoch überdecken, können diese mit der Maus verschoben werden.</t>
  </si>
  <si>
    <t>Disclaimer</t>
  </si>
  <si>
    <t>Diese Arbeitsmappe wurde im Auftrag der Konferenz Kantonaler Energiefachstellen (EnFK) erstellt. Weder der  Auftraggeber noch der Ersteller haften für die Richtigkeit der Resultate oder Schlussfolgerungen, welche aus dieser Arbeitsmappe gezogen werden. Für die Richtigkeit der Angaben haftet der Benutzer dieser Arbeitsmappe.</t>
  </si>
  <si>
    <t>Formular G1:</t>
  </si>
  <si>
    <t>Formular G2:</t>
  </si>
  <si>
    <t>Ausführungsbestätigung zur EVA</t>
  </si>
  <si>
    <t>a</t>
  </si>
  <si>
    <t>Massnahmentitel</t>
  </si>
  <si>
    <t>Payback</t>
  </si>
  <si>
    <t>[kWh/a]</t>
  </si>
  <si>
    <t>[-]</t>
  </si>
  <si>
    <t>[a]</t>
  </si>
  <si>
    <t>KE</t>
  </si>
  <si>
    <t>a) EVA-Tool der EnFK</t>
  </si>
  <si>
    <t>b) kantonsspezifisches Tool</t>
  </si>
  <si>
    <t>(bei Unklarheiten bitte nachfolgenden Hinweis beachten)</t>
  </si>
  <si>
    <t>Hinweis:</t>
  </si>
  <si>
    <t>Email:</t>
  </si>
  <si>
    <t>Betriebsstätte:</t>
  </si>
  <si>
    <t>Hinweis zur Energieträgergewichtung</t>
  </si>
  <si>
    <t>falls Sie das EVA-Tool der EnFK verwendet hatten: Elektrizität: 2, Heizöl &amp; Erdgas: 1, Fernwärme/-kälte (inkl. externer Abwärme): 0.6, Holz &amp; Biomasse: 0.7, Umweltwärme (inkl. interner Abwärme) &amp; erneuerbare Stromeigenproduktion: 0</t>
  </si>
  <si>
    <t>falls Sie ein älteres, kantonsspezifisches Tool verwendet hatten: Elektrizität: 2, alle anderen Energieträger: 1</t>
  </si>
  <si>
    <t>Die Energieträgergewichtung erfolgt automatisch und gleich wie in der Version des EVA-Tools, die ursprünglich zur Erfassung der Massnahmen verwendeten wurde:</t>
  </si>
  <si>
    <t>Allgemeine Angaben zum Unternehmen und Angabe des ursprünglich verwendeten EVA-Tools</t>
  </si>
  <si>
    <t>Aufführen von Ersatzmassnahmen oder wesentlich anders umgesetzten Massnahmen</t>
  </si>
  <si>
    <t>S6 / Summe aller wie deklariert ausgeführten Massnahmen</t>
  </si>
  <si>
    <t>Formular G2</t>
  </si>
  <si>
    <t>(gemäss EVA Formular F1)</t>
  </si>
  <si>
    <t>nein</t>
  </si>
  <si>
    <t>ja</t>
  </si>
  <si>
    <t>= wie deklariert ausgeführt</t>
  </si>
  <si>
    <t>= nicht o. anders ausgeführt</t>
  </si>
  <si>
    <t>Bestätigung der Ausführung der in der EVA deklarierten Massnahmen</t>
  </si>
  <si>
    <t>Admin</t>
  </si>
  <si>
    <t>Version</t>
  </si>
  <si>
    <t>Version:</t>
  </si>
  <si>
    <t>Versionsdatum:</t>
  </si>
  <si>
    <t>Wichtige Hinweise für Admin</t>
  </si>
  <si>
    <t>Dropdowns</t>
  </si>
  <si>
    <t>Ja oder Nein</t>
  </si>
  <si>
    <t>Energieträger</t>
  </si>
  <si>
    <t>Ö</t>
  </si>
  <si>
    <t>Heizöl</t>
  </si>
  <si>
    <t>G</t>
  </si>
  <si>
    <t>Erdgas</t>
  </si>
  <si>
    <t>F</t>
  </si>
  <si>
    <t>Fernwärme/-kälte</t>
  </si>
  <si>
    <t>H</t>
  </si>
  <si>
    <t>Holz, Biomasse</t>
  </si>
  <si>
    <t>W</t>
  </si>
  <si>
    <t>Weitere Brennstoffe</t>
  </si>
  <si>
    <t>E</t>
  </si>
  <si>
    <t>Elektrische Energie</t>
  </si>
  <si>
    <t>Kostenanteil Energie</t>
  </si>
  <si>
    <t>Sprachwahl</t>
  </si>
  <si>
    <t>FR</t>
  </si>
  <si>
    <t>IT</t>
  </si>
  <si>
    <t>Gewichtungsfaktoren</t>
  </si>
  <si>
    <t>Verwendetes Tool</t>
  </si>
  <si>
    <t>Massnahme im Wesentlichen wie in EVA deklariert ausgeführt?</t>
  </si>
  <si>
    <t>S7 / Summe aller zusätzlichen Ersatzmassnahmen</t>
  </si>
  <si>
    <t>(gemäss Formular G1)</t>
  </si>
  <si>
    <t>S8 / Summe aller in den letzten drei Jahren ausgeführten Massnahmen</t>
  </si>
  <si>
    <t>2. die auf Formular G1 als ausgeführt deklarierten Massnahmen (Ausführung "ja") im Wesentlichen wie in der EVA beschrieben ausgeführt wurden, und</t>
  </si>
  <si>
    <t>Bestätigung</t>
  </si>
  <si>
    <t>3. die auf Formular G2 aufgelisteten Massnahmen vollständig realisiert wurden.</t>
  </si>
  <si>
    <t>Ersatzmassnahmen</t>
  </si>
  <si>
    <t>Dieses Tool dient zur Bestätigung der Ausführung von Massnahmen zur Reduktion des Energieverbrauchs von Gebäude und Anlagen, welche in der Energieverbrauchsanalyse (EVA) zur Umsetzung deklariert wurden. Ausserdem können zusätzliche Ersatzmassnahmen oder aus technischen Gründen wesentlich anders umgesetzte Massnahmen (als in der EVA vorgesehen) aufgeführt werden.</t>
  </si>
  <si>
    <t>1. die auf Formular G1 aufgelisteten Massnahmen ("Auszuführende neue Massnahmen" aus EVA Formular-Blatt F1) korrekt und vollständig übernommen hat,</t>
  </si>
  <si>
    <t>Sprachen</t>
  </si>
  <si>
    <r>
      <rPr>
        <b/>
        <sz val="10"/>
        <rFont val="Arial"/>
        <family val="2"/>
      </rPr>
      <t xml:space="preserve">Hinweise:
</t>
    </r>
    <r>
      <rPr>
        <sz val="10"/>
        <rFont val="Arial"/>
        <family val="2"/>
      </rPr>
      <t>Die FR- und IT-Texte sollten wenn immer möglich in etwa die gleiche Länge haben wie der DE-Text.</t>
    </r>
    <r>
      <rPr>
        <b/>
        <sz val="10"/>
        <rFont val="Arial"/>
        <family val="2"/>
      </rPr>
      <t xml:space="preserve">
</t>
    </r>
    <r>
      <rPr>
        <sz val="10"/>
        <rFont val="Arial"/>
        <family val="2"/>
      </rPr>
      <t>Sollten bei der Übersetzung Schwierigkeiten wegen der Excel-Formatierung entstehen, bitte Text zumindest inhaltlich übersetzten und Zelle farblich markieren, damit korrektes Format nachträglich eingestellt werden kann.
Die Spalte "Zuweisung" muss für die Übersetzung nicht beachtet werden. Sie zeigt lediglich an, in welchem Arbeitsblatt und in welcher Zelle der Text im Excel-Tool angezeigt wird.
Zellen mit identischen Begriffen (Duplikaten) wurden ausgeblendet. Dies um zu verhindern dass diese fälschlicherweise doppelt übersetzt werden.</t>
    </r>
  </si>
  <si>
    <t>Zuweisung</t>
  </si>
  <si>
    <t>Übersetzung</t>
  </si>
  <si>
    <t>Aktive Sprache</t>
  </si>
  <si>
    <t>Arbeitsblatt</t>
  </si>
  <si>
    <t>Zelle/Bereich</t>
  </si>
  <si>
    <t>Deutsch</t>
  </si>
  <si>
    <t>Französisch</t>
  </si>
  <si>
    <t>Italienisch</t>
  </si>
  <si>
    <t>Allgemein</t>
  </si>
  <si>
    <t>Fusszeile Links</t>
  </si>
  <si>
    <t>Fusszeile Mitte</t>
  </si>
  <si>
    <t>Fusszeile Rechts</t>
  </si>
  <si>
    <t>Konferenz Kantonaler Energiefachstellen (EnFK)</t>
  </si>
  <si>
    <t>Conférence des services cantonaux de l’énergie (EnFK)</t>
  </si>
  <si>
    <t>Conferenza dei servizi cantonali dell’energia (EnFK)</t>
  </si>
  <si>
    <t>Blattname</t>
  </si>
  <si>
    <t>Anleitung</t>
  </si>
  <si>
    <t xml:space="preserve">Introduction </t>
  </si>
  <si>
    <t>Guida rapida</t>
  </si>
  <si>
    <t>Page de couverture</t>
  </si>
  <si>
    <t>Frontespizio</t>
  </si>
  <si>
    <t>Blatt Admin</t>
  </si>
  <si>
    <t xml:space="preserve">Version </t>
  </si>
  <si>
    <t>Versione</t>
  </si>
  <si>
    <t xml:space="preserve">Version: </t>
  </si>
  <si>
    <t>Versione:</t>
  </si>
  <si>
    <t>Date de la version:</t>
  </si>
  <si>
    <t>Data della versione:</t>
  </si>
  <si>
    <t>Listes déroulantes</t>
  </si>
  <si>
    <t>Menu dropdown</t>
  </si>
  <si>
    <t>Anzahl Gebaeude</t>
  </si>
  <si>
    <t xml:space="preserve">Nombre de bâtiments </t>
  </si>
  <si>
    <t>Numero di edifici</t>
  </si>
  <si>
    <t>Oui ou Non</t>
  </si>
  <si>
    <t>Sì o No</t>
  </si>
  <si>
    <t>oui</t>
  </si>
  <si>
    <t>sì</t>
  </si>
  <si>
    <t>non</t>
  </si>
  <si>
    <t>no</t>
  </si>
  <si>
    <t>Agent énergétique</t>
  </si>
  <si>
    <t>Vettore energetico</t>
  </si>
  <si>
    <t>M</t>
  </si>
  <si>
    <t>O</t>
  </si>
  <si>
    <t>D</t>
  </si>
  <si>
    <t>T</t>
  </si>
  <si>
    <t>B</t>
  </si>
  <si>
    <t>L</t>
  </si>
  <si>
    <t>A</t>
  </si>
  <si>
    <t>Mazout</t>
  </si>
  <si>
    <t>Olio combustile</t>
  </si>
  <si>
    <t>Gaz naturel</t>
  </si>
  <si>
    <t>Gas naturale</t>
  </si>
  <si>
    <t>Chaleur ou froid à distance </t>
  </si>
  <si>
    <t>Teleriscaldamento/teleraffrescamento</t>
  </si>
  <si>
    <t>Bois, biomasse</t>
  </si>
  <si>
    <t>Legna, biomassa</t>
  </si>
  <si>
    <t xml:space="preserve">Autres combustibles </t>
  </si>
  <si>
    <t>Altri combustibili</t>
  </si>
  <si>
    <t>Energie électrique</t>
  </si>
  <si>
    <t>Energia elettrica</t>
  </si>
  <si>
    <t>Part des coûts de l’énergie</t>
  </si>
  <si>
    <t>Quota costi energia</t>
  </si>
  <si>
    <t xml:space="preserve">Choix de la langue </t>
  </si>
  <si>
    <t>Selezione della lingua</t>
  </si>
  <si>
    <t>Facteurs de pondération</t>
  </si>
  <si>
    <t>Fattori di ponderazione</t>
  </si>
  <si>
    <t>3</t>
  </si>
  <si>
    <t>Blatt Anleitung</t>
  </si>
  <si>
    <t xml:space="preserve">Brève introduction </t>
  </si>
  <si>
    <t xml:space="preserve">Langue </t>
  </si>
  <si>
    <t>Lingua</t>
  </si>
  <si>
    <t xml:space="preserve">Buts </t>
  </si>
  <si>
    <t>Obiettivi</t>
  </si>
  <si>
    <t>Structure</t>
  </si>
  <si>
    <t>Struttura</t>
  </si>
  <si>
    <t>Cet outil Excel est constitué de plusieurs feuilles de travail:</t>
  </si>
  <si>
    <t>Questo tool Excel è composto da più fogli di lavoro:</t>
  </si>
  <si>
    <t>Indications d’emploi</t>
  </si>
  <si>
    <t>Utilizzo</t>
  </si>
  <si>
    <t xml:space="preserve">Résolution de problèmes </t>
  </si>
  <si>
    <t>Risoluzione dei problemi</t>
  </si>
  <si>
    <t>Exclusion de responsabilité</t>
  </si>
  <si>
    <t>Le présent classeur de travail a été réalisé sur mandat de la Conférence des services cantonaux de l’énergie (EnFK). Ni le mandant ni le mandataire ne répondent de la justesse des résultats ou des conclusions qui sont tirées du présent classeur de travail. L’utilisateur du présent classeur de travail répond lui-même de la justesse des données.</t>
  </si>
  <si>
    <t>Questa cartella di lavoro è stata realizzata su incarico della Conferenza dei servizi cantonali dell’energia (EnFK). Né il committente né il creatore della cartella di lavoro rispondono della correttezza dei risultati e delle conclusioni con questa ottenuti. Della correttezza dei dati risponde l’utente della cartella di lavoro.</t>
  </si>
  <si>
    <t>Feuille de titre:</t>
  </si>
  <si>
    <t xml:space="preserve"> Les saisies doivent être faites par ordre chronologique de haut en bas. Dans certains cas, les résultats s’affichent seulement lorsque tous les champs de saisie obligatoire correspondants sont remplis.</t>
  </si>
  <si>
    <t>L’inserimento dei dati deve essere effettuato in ordine cronologico dall’alto verso il basso. In alcuni casi i risultati vengono visualizzati solo se sono stati compilati tutti i campi obbligatori.</t>
  </si>
  <si>
    <t>Veuillez noter que ce classeur de travail ne fonctionne que si l’exécution des macros est autorisée (option dans Excel).</t>
  </si>
  <si>
    <t>Tenere presente che la cartella di lavoro funziona solo se viene consentita l’esecuzione delle macro in Microsoft Excel (Opzioni Excel).</t>
  </si>
  <si>
    <t>Les feuilles de ce classeur de travail sont protégées pour éviter que des formules ne soient écrasées par mégarde.</t>
  </si>
  <si>
    <t>I fogli di questa cartella di lavoro sono protetti per evitare che le formule contenute nelle celle vengano inavvertitamente sovrascritte.</t>
  </si>
  <si>
    <t>Les champs sont en partie signalés par des couleurs:</t>
  </si>
  <si>
    <t>I campi per l’inserimento dei dati sono in parte suddivisi secondo il seguente codice di colore:</t>
  </si>
  <si>
    <t>Ce classeur a été créé dans l’affichage "Mise en page". Dans Excel, il peut se produire que deux cellules ou plus soient sélectionnées simultanément par erreur avec ce type d’affichage (ce qui peut aussi avoir pour effet que les liens ne fonctionnent plus). Si c’est le cas, utilisez le zoom pour agrandir ou diminuer l’affichage ou alors changez le type d’affichage, en sélectionnant l’affichage "Normal" au lieu de l’affichage "Mise en page" dans l’onglet "Affichage".</t>
  </si>
  <si>
    <t>Questa cartella di lavoro è stata realizzata nella visualizzazione «Layout di pagina». In questa visualizzazione può succedere che Excel selezioni erroneamente due o più celle contemporaneamente e che di conseguenza non funzionino più i link.  In questo caso è consigliabile ingrandire o rimpicciolire la visualizzazione (Zoom) oppure scegliere nella scheda «Visualizza» la visualizzazione «Normale» anziché «Layout di pagina».</t>
  </si>
  <si>
    <t>Des messages s’affichent pour vous aider dans votre saisie. Ils apparaissent normalement à côté de la cellule dans laquelle vous devez effectuer votre saisie. Si par erreur, ils devaient toutefois la masquer, vous pouvez les déplacer au moyen de votre souris.</t>
  </si>
  <si>
    <t>I messaggi di input forniscono indicazioni utili per l'inserimento dei dati e solitamente vengono visualizzati accanto alla cella di input quando questa viene selezionata. Se tuttavia i commenti dovessero sovrapporsi alle celle di input basta postarli con il mouse.</t>
  </si>
  <si>
    <t>Renseignements obligatoires</t>
  </si>
  <si>
    <t>Indicazioni obbligatorie</t>
  </si>
  <si>
    <t xml:space="preserve">Renseignements facultatifs </t>
  </si>
  <si>
    <t>Indicazioni facoltative</t>
  </si>
  <si>
    <t xml:space="preserve">Remarques importantes </t>
  </si>
  <si>
    <t>Avvertenze importanti</t>
  </si>
  <si>
    <t>Valeur cible de l'analyse de consommation énergétique</t>
  </si>
  <si>
    <t>Valore target dell’analisi del consumo energetico</t>
  </si>
  <si>
    <t>Blatt Titelblatt</t>
  </si>
  <si>
    <t>Nom de l’entreprise / adresse:</t>
  </si>
  <si>
    <t>Nome della ditta/indirizzo:</t>
  </si>
  <si>
    <t>Contact dans l’entreprise:</t>
  </si>
  <si>
    <t>Persona di contatto:</t>
  </si>
  <si>
    <t>Site d’exploitation:</t>
  </si>
  <si>
    <t>Stabilimento:</t>
  </si>
  <si>
    <t>Date de la saisie du rapport:</t>
  </si>
  <si>
    <t>Data del rapporto:</t>
  </si>
  <si>
    <t>Nom:</t>
  </si>
  <si>
    <t>Nome:</t>
  </si>
  <si>
    <t>Tél.:</t>
  </si>
  <si>
    <t>Courriel:</t>
  </si>
  <si>
    <t xml:space="preserve"> Fax:</t>
  </si>
  <si>
    <t xml:space="preserve"> Version: </t>
  </si>
  <si>
    <t xml:space="preserve">  Versione:</t>
  </si>
  <si>
    <t>N°</t>
  </si>
  <si>
    <t>Haustechnikanlagen / Gebäudehülle</t>
  </si>
  <si>
    <t>Installations de technique du bâtiment / enveloppe du bâtiment</t>
  </si>
  <si>
    <t>Tecnica impiant./involucro edilizio</t>
  </si>
  <si>
    <t>Prozess- und Produktionsanlagen</t>
  </si>
  <si>
    <t xml:space="preserve">Installations destinées aux processus et à la production </t>
  </si>
  <si>
    <t>Impianti di processo e produzione</t>
  </si>
  <si>
    <t>Hinweise:</t>
  </si>
  <si>
    <t>Remarques:</t>
  </si>
  <si>
    <t>Avvertenze:</t>
  </si>
  <si>
    <t>Confirmation</t>
  </si>
  <si>
    <t>Conferma</t>
  </si>
  <si>
    <t>Der/die Eigentümer/In der Betriebsstätte bestätigt mit dieser rechtsgültigen Unterschrift, dass er/sie:</t>
  </si>
  <si>
    <t xml:space="preserve">En apposant valablement sa signature, le propriétaire du site d’exploitation certifie </t>
  </si>
  <si>
    <t>Il/la proprietario/a dello stabilimento con firma giuridicamente valida conferma che:</t>
  </si>
  <si>
    <t>Lieu, date:</t>
  </si>
  <si>
    <t>Luogo, data:</t>
  </si>
  <si>
    <t xml:space="preserve">Titre de la mesure d’amélioration </t>
  </si>
  <si>
    <t>Titolo della misura</t>
  </si>
  <si>
    <t>Economie d’énergie</t>
  </si>
  <si>
    <t>Risparmio energetico</t>
  </si>
  <si>
    <t>Non pondéré</t>
  </si>
  <si>
    <t>Non ponderato</t>
  </si>
  <si>
    <t>Economie 1</t>
  </si>
  <si>
    <t>Risparmio 1</t>
  </si>
  <si>
    <t>G.</t>
  </si>
  <si>
    <t>Tipo</t>
  </si>
  <si>
    <t>Economie 2</t>
  </si>
  <si>
    <t>Risparmio 2</t>
  </si>
  <si>
    <t>Totale</t>
  </si>
  <si>
    <t>%</t>
  </si>
  <si>
    <t>Quota</t>
  </si>
  <si>
    <t>Investissements</t>
  </si>
  <si>
    <t>Investimenti</t>
  </si>
  <si>
    <t>Signature:</t>
  </si>
  <si>
    <t>Firma:</t>
  </si>
  <si>
    <t>%E</t>
  </si>
  <si>
    <t>QE</t>
  </si>
  <si>
    <t>Kosten-
einsp.</t>
  </si>
  <si>
    <t>Econ.
(coûts)</t>
  </si>
  <si>
    <t>Rispar. costi</t>
  </si>
  <si>
    <t>si</t>
  </si>
  <si>
    <t>Auswahl Energieträger</t>
  </si>
  <si>
    <t>Agents énergétiques à choix</t>
  </si>
  <si>
    <t>Scelta del vettore energetico</t>
  </si>
  <si>
    <t>Ö = Heizöl
G = Erdgas
F = Fernwärme/-kälte
H = Holz, Biomasse
W = Weitere Brennstoffe
E = Elektrische Energie</t>
  </si>
  <si>
    <t xml:space="preserve">M = mazout
G = gaz naturel
D = chaleur ou froid à distance
B = bois, biomasse
A = autres combustibles
E = énergie électrique </t>
  </si>
  <si>
    <t xml:space="preserve">O = olio combustile
G = gas naturale
F = teleriscaldamento/teleraffrescamento 
L = legna, biomassa
A = altri combustibili
E = energia elettrica
</t>
  </si>
  <si>
    <t>Anteil der Massnahmenkosten welcher zur Steigerung der Energieeffizienz anfällt.
0% = reine Ersatzinvestition
100% = alle Kosten fallen für energetische Verbesserung an
-&gt; Berechnung siehe Wegleitung</t>
  </si>
  <si>
    <t>Pourcentage des coûts des MA affecté à l’amélioration de l’efficacité énerg.
0 % = investiss. uniq. à des fins de remplacement
100 % = coûts sont destinés seulem. à l’amélioration de l’efficacité énerg.
-&gt;Consultez l’aide-mémoire pour le calcul</t>
  </si>
  <si>
    <t>Quota dei costi delle misure destinati all’incremento dell’efficienza energetica.
0% = puro investimento sostitutivo
100% = tutti i costi sono destinati esclusivamente ai miglioramenti energetici
-&gt; Per il calcolo vedi la guida</t>
  </si>
  <si>
    <t>Formular G1 + G2</t>
  </si>
  <si>
    <t>Formulaire G1 + G2</t>
  </si>
  <si>
    <t>Formulario G1 + G2</t>
  </si>
  <si>
    <t>Formulaire G1:</t>
  </si>
  <si>
    <t>Formulaire G2:</t>
  </si>
  <si>
    <t>Formulario G1:</t>
  </si>
  <si>
    <t>Formulario G2:</t>
  </si>
  <si>
    <t>Übertragen Sie in die nachfolgende Tabelle alle in Formular F1 der EVA zur Umsetzung deklarierten neuen Massnahmen und bestätigen Sie anschliessend deren Ausführung.</t>
  </si>
  <si>
    <t>FLAGS [ja/nein]</t>
  </si>
  <si>
    <t>FLAGS [Begründung]</t>
  </si>
  <si>
    <t>[CHF]</t>
  </si>
  <si>
    <t>b</t>
  </si>
  <si>
    <t>e</t>
  </si>
  <si>
    <t>h</t>
  </si>
  <si>
    <t>[CHF/kWh]</t>
  </si>
  <si>
    <t>[CHF/a]</t>
  </si>
  <si>
    <t>Realisierte Massnahmen als Ersatz für nicht oder wesentlich anders realisierte Massnahmen</t>
  </si>
  <si>
    <t>- Wird für die Massnahmenbeschreibung mehr Platz benötigt, kann die Zeilenhöhe manuell angepasst werden.</t>
  </si>
  <si>
    <t>Detaillierte Beschreibung der Massnahme:</t>
  </si>
  <si>
    <t>Beschreibung der Einsparberechnung:</t>
  </si>
  <si>
    <t>- Die Beschreibungsfelder werden erst angezeigt, wenn die Massnahmentitel in Formular G2 eingetragen wurden.</t>
  </si>
  <si>
    <t>g = b*e+c*f</t>
  </si>
  <si>
    <t>b+c</t>
  </si>
  <si>
    <t>d/a</t>
  </si>
  <si>
    <t>Beschreibungen G2</t>
  </si>
  <si>
    <t>Beschreibung der Ersatzmassnahmen</t>
  </si>
  <si>
    <t>Ersatzmassnahmen müssen im Arbeitsblatt "Beschreibungen G2" oder einer Beilage detailliert und nachvollziehbar beschrieben werden!</t>
  </si>
  <si>
    <t>(S6 + S7)</t>
  </si>
  <si>
    <t>Beschreibungen der Ersatzmassnahmen von Formular G2</t>
  </si>
  <si>
    <t>Beschreibungen G2:</t>
  </si>
  <si>
    <t>Ursprünglich verwendetes EVA-Tool:</t>
  </si>
  <si>
    <t>Formular G1</t>
  </si>
  <si>
    <t>Formulaire G1</t>
  </si>
  <si>
    <t>Formulario G1</t>
  </si>
  <si>
    <t>Jahresendenergiebezug gewichtet gemäss EVA ¹⁾:</t>
  </si>
  <si>
    <t>Gewichtet ¹⁾</t>
  </si>
  <si>
    <t>Begründung weshalb Massnahme(n) nicht wie ursprünglich deklariert umgesetzt wurde(n):</t>
  </si>
  <si>
    <t>Kommentar zu den (wie deklariert) ausgeführten Massnahmen (fakultativ):</t>
  </si>
  <si>
    <t>Bitte Jahresenergiebezug gewichtet eintragen.</t>
  </si>
  <si>
    <t>Bitte Massnahmen eintragen und Ausführung bestätigen.</t>
  </si>
  <si>
    <t>=&gt; alle Massnahmen übertragen und S3=S6? =&gt; Unterschrift G2</t>
  </si>
  <si>
    <t>Formulaire G2</t>
  </si>
  <si>
    <t>Formulario G2</t>
  </si>
  <si>
    <t>Blatt Formular G2</t>
  </si>
  <si>
    <t>Blatt Formular G1</t>
  </si>
  <si>
    <t>Art?</t>
  </si>
  <si>
    <t>G. ?</t>
  </si>
  <si>
    <t>Tipo ?</t>
  </si>
  <si>
    <t>Blatt Formular G1/G2</t>
  </si>
  <si>
    <t>(selon ACE formulaire F1)</t>
  </si>
  <si>
    <t>(secondo ACE Formulario F1)</t>
  </si>
  <si>
    <t>G.?</t>
  </si>
  <si>
    <t>Tipo?</t>
  </si>
  <si>
    <t>Begründung, weshalb die Zielgrösse (S3) nicht erreicht wurde:</t>
  </si>
  <si>
    <t>Allgemeiner Kommentar zur Ausführung der Massnahmen (fakultativ):</t>
  </si>
  <si>
    <t>Blatt Formular G3</t>
  </si>
  <si>
    <t>(secondo il Formulario G1)</t>
  </si>
  <si>
    <t>(selon formulaire G1)</t>
  </si>
  <si>
    <t>Werterhaltung</t>
  </si>
  <si>
    <t>Geben Sie hier den Energiepreis des betreffenden Energieträgers (Art) an:
Ö = Heizöl
G = Erdgas
F = Fernwärme/-kälte
H = Holz, Biomasse
W = Weitere Brennstoffe
E = Elektrische Energie</t>
  </si>
  <si>
    <t>Blatt Beschreibungen</t>
  </si>
  <si>
    <t>- Si vous avez besoin de plus de place pour décrire les mesures d’amélioration, vous pouvez adapter la hauteur des lignes.</t>
  </si>
  <si>
    <t>- Se per la descrizione è necessario più spazio si può modificare manualmente l’altezza della riga.</t>
  </si>
  <si>
    <t>- Per inserire un'interruzione di riga premere i tasti «Alt»+«Invio».</t>
  </si>
  <si>
    <t>Description détaillée de la mesure d’amélioration:</t>
  </si>
  <si>
    <t>Descrizione dettagliata della misura:</t>
  </si>
  <si>
    <t>Massnahme 1 wurde nicht eingetragen</t>
  </si>
  <si>
    <t xml:space="preserve">La mesure d'amélioration 1 n'a pas été saisie. </t>
  </si>
  <si>
    <t>La misura 1 non è stata inserita</t>
  </si>
  <si>
    <t>Description du calcul de l’économie:</t>
  </si>
  <si>
    <t>Descrizione del risparmio calcolato:</t>
  </si>
  <si>
    <t>- Die im Formular G2 aufgeführten Massnahmen müssen in diesem Arbeitsblatt oder einem Beilagendokument detailliert und nachvollziehbar beschrieben werden.</t>
  </si>
  <si>
    <t>- Les champs descriptifs s’affichent seulement si les titres des mesures d’amélioration ont été indiqués dans le formulaire G2.</t>
  </si>
  <si>
    <t>- I campi per la descrizione delle misure sono visualizzati solamente se sono stati riportati i titoli delle misure nel Formulario G2.</t>
  </si>
  <si>
    <t>Descriptions G2</t>
  </si>
  <si>
    <t>Descrizioni G2</t>
  </si>
  <si>
    <t>Ersatzmassnahme 1, Formular G2:</t>
  </si>
  <si>
    <t>Mesure d’amélioration 1, formulaire G2:</t>
  </si>
  <si>
    <t>Misura 1, Formulario G2:</t>
  </si>
  <si>
    <t>Ersatzmassnahme 2, Formular G2:</t>
  </si>
  <si>
    <t>Ersatzmassnahme 3, Formular G2:</t>
  </si>
  <si>
    <t>Ersatzmassnahme 4, Formular G2:</t>
  </si>
  <si>
    <t>Ersatzmassnahme 5, Formular G2:</t>
  </si>
  <si>
    <t>Ersatzmassnahme 6, Formular G2:</t>
  </si>
  <si>
    <t>Ersatzmassnahme 7, Formular G2:</t>
  </si>
  <si>
    <t>Ersatzmassnahme 8, Formular G2:</t>
  </si>
  <si>
    <t>Ersatzmassnahme 9, Formular G2:</t>
  </si>
  <si>
    <t>Ersatzmassnahme 10, Formular G2:</t>
  </si>
  <si>
    <t>Mesure d’amélioration 2, formulaire G2:</t>
  </si>
  <si>
    <t>Mesure d’amélioration 3, formulaire G2:</t>
  </si>
  <si>
    <t>Mesure d’amélioration 4, formulaire G2:</t>
  </si>
  <si>
    <t>Mesure d’amélioration 5, formulaire G2:</t>
  </si>
  <si>
    <t>Mesure d’amélioration 6, formulaire G2:</t>
  </si>
  <si>
    <t>Mesure d’amélioration 7, formulaire G2:</t>
  </si>
  <si>
    <t>Mesure d’amélioration 8, formulaire G2:</t>
  </si>
  <si>
    <t>Mesure d’amélioration 9, formulaire G2:</t>
  </si>
  <si>
    <t>Mesure d’amélioration 10, formulaire G2:</t>
  </si>
  <si>
    <t>Misura 2, Formulario G2:</t>
  </si>
  <si>
    <t>Misura 3, Formulario G2:</t>
  </si>
  <si>
    <t>Misura 4, Formulario G2:</t>
  </si>
  <si>
    <t>Misura 5, Formulario G2:</t>
  </si>
  <si>
    <t>Misura 6, Formulario G2:</t>
  </si>
  <si>
    <t>Misura 7, Formulario G2:</t>
  </si>
  <si>
    <t>Misura 8, Formulario G2:</t>
  </si>
  <si>
    <t>Misura 9, Formulario G2:</t>
  </si>
  <si>
    <t>Misura 10, Formulario G2:</t>
  </si>
  <si>
    <t>Massnahme 2 wurde nicht eingetragen</t>
  </si>
  <si>
    <t>Massnahme 3 wurde nicht eingetragen</t>
  </si>
  <si>
    <t>Massnahme 4 wurde nicht eingetragen</t>
  </si>
  <si>
    <t>Massnahme 5 wurde nicht eingetragen</t>
  </si>
  <si>
    <t>Massnahme 6 wurde nicht eingetragen</t>
  </si>
  <si>
    <t>Massnahme 7 wurde nicht eingetragen</t>
  </si>
  <si>
    <t>Massnahme 8 wurde nicht eingetragen</t>
  </si>
  <si>
    <t>Massnahme 9 wurde nicht eingetragen</t>
  </si>
  <si>
    <t>Massnahme 10 wurde nicht eingetragen</t>
  </si>
  <si>
    <t xml:space="preserve">La mesure d'amélioration 2 n'a pas été saisie. </t>
  </si>
  <si>
    <t xml:space="preserve">La mesure d'amélioration 3 n'a pas été saisie. </t>
  </si>
  <si>
    <t xml:space="preserve">La mesure d'amélioration 4 n'a pas été saisie. </t>
  </si>
  <si>
    <t xml:space="preserve">La mesure d'amélioration 5 n'a pas été saisie. </t>
  </si>
  <si>
    <t xml:space="preserve">La mesure d'amélioration 6 n'a pas été saisie. </t>
  </si>
  <si>
    <t xml:space="preserve">La mesure d'amélioration 7 n'a pas été saisie. </t>
  </si>
  <si>
    <t xml:space="preserve">La mesure d'amélioration 8 n'a pas été saisie. </t>
  </si>
  <si>
    <t xml:space="preserve">La mesure d'amélioration 9 n'a pas été saisie. </t>
  </si>
  <si>
    <t xml:space="preserve">La mesure d'amélioration 10 n'a pas été saisie. </t>
  </si>
  <si>
    <t>La misura 2 non è stata inserita</t>
  </si>
  <si>
    <t>La misura 3 non è stata inserita</t>
  </si>
  <si>
    <t>La misura 4 non è stata inserita</t>
  </si>
  <si>
    <t>La misura 5 non è stata inserita</t>
  </si>
  <si>
    <t>La misura 6 non è stata inserita</t>
  </si>
  <si>
    <t>La misura 7 non è stata inserita</t>
  </si>
  <si>
    <t>La misura 8 non è stata inserita</t>
  </si>
  <si>
    <t>La misura 9 non è stata inserita</t>
  </si>
  <si>
    <t>La misura 10 non è stata inserita</t>
  </si>
  <si>
    <t>Prix de l’énergie</t>
  </si>
  <si>
    <t>Prezzo dell’energia</t>
  </si>
  <si>
    <r>
      <t xml:space="preserve">d = b+c  </t>
    </r>
    <r>
      <rPr>
        <vertAlign val="superscript"/>
        <sz val="8"/>
        <rFont val="Arial"/>
        <family val="2"/>
      </rPr>
      <t>1)</t>
    </r>
  </si>
  <si>
    <t>Beschreibung der Kosten:</t>
  </si>
  <si>
    <t>Übertragung der Massnahmen aus Formular F1 des EVA-Tools und Bestätigung der Ausführung</t>
  </si>
  <si>
    <t>Eingabemeldung "Art"</t>
  </si>
  <si>
    <t>Eingabemeldung "E-Kosten"</t>
  </si>
  <si>
    <t>Eingabemeldung "KE/Werterterh."</t>
  </si>
  <si>
    <t>Anteil der Massnahmenkosten welcher (sowieso) zur Werterhaltung und nicht zur energetischen Verbesserung anfällt.
100% = reine Ersatzinvestition
0% = alle Kosten fallen für energetische Verbesserung an</t>
  </si>
  <si>
    <t>Pondéré ¹⁾</t>
  </si>
  <si>
    <t>Ponderato ¹⁾</t>
  </si>
  <si>
    <t>Dadurch wird sichergestellt, dass die ursprünglich errechnete und vereinbarte Einsparung deckungsgleich mit dieser Ausführungsbestätigung ist.</t>
  </si>
  <si>
    <t>=&gt; 1. Begründung eintragen =&gt; 2. Formular G2 ausfüllen!</t>
  </si>
  <si>
    <t>(bei Abweichung zum EVA-Tool: Hinweis durch Klicken dieser Zelle anzeigen)</t>
  </si>
  <si>
    <t>Confirmation de mise en œuvre des mesures ACE</t>
  </si>
  <si>
    <t>Conferma di esecuzione relativa ad ACE</t>
  </si>
  <si>
    <t>Le présent outil permet de confirmer que les mesures visant à réduire la consommation énergétique de bâtiments et installations et dont la mise en œuvre avait été annoncée dans l’analyse de la consommation d’énergie (ACE), ont bel et bien été mises en œuvre. Cet outil permet aussi de signaler des mesures de remplacement supplémentaires ainsi que les mesures dont la mise en œuvre diffère fondamentalement (de celle annoncée dans l’ACE) pour des raisons techniques.</t>
  </si>
  <si>
    <t>Questo tool serve a confermare l’esecuzione delle misure per la riduzione del consumo di energia di edifici e impianti, dichiarate da attuare nell’analisi del consumo energetico (ACE). Inoltre possono essere effettuate misure sostitutive aggiuntive o misure attuate in modo sostanzialmente diverso (da quelle previste nell’ACE) per motivi tecnici.</t>
  </si>
  <si>
    <t>Indicazioni generali sulla ditta e indicazioni sul tool ACE utilizzato originariamente</t>
  </si>
  <si>
    <t>Renseignements généraux sur l’entreprise et indication de l'outil ACE utilisé à l’origine</t>
  </si>
  <si>
    <t>Avvertenza in merito alla ponderazione dei vettori energetici</t>
  </si>
  <si>
    <t>La ponderazione dei vettori energetici avviene automaticamente ed esattamente come nella versione di tool ACE utilizzata in origine per registrare le misure:</t>
  </si>
  <si>
    <t>se avete utilizzato un altro tool più datato e specifico di un Cantone: elettricità: 2, tutti gli altri vettori energetici: 1</t>
  </si>
  <si>
    <t>In tal modo si garantisce che il risparmio calcolato e concordato in origine coincida con la presente conferma di esecuzione.</t>
  </si>
  <si>
    <t>Remarque concernant la pondération des agents énergétiques</t>
  </si>
  <si>
    <t>La pondération des agents énergétiques est automatique et identique à celle de la version de l'outil ACE utilisée à l’origine pour la saisie des mesures d'amélioration :</t>
  </si>
  <si>
    <t>si vous avez utilisé un outil du canton plus ancien : électricité : 2, tous les autres agents énergétiques : 1</t>
  </si>
  <si>
    <t>Cette pondération assure que l’économie calculée et convenue à l’origine est la même que celle de la présente confirmation de mise en œuvre.</t>
  </si>
  <si>
    <t>Indication de l'outil ACE utilisé :</t>
  </si>
  <si>
    <t>(en cas d’incertitude, veuillez lire ce qui suit)</t>
  </si>
  <si>
    <t>Indicazione del tool ACE utilizzato:</t>
  </si>
  <si>
    <t>(in caso di dubbi tener presente l’avvertenza che segue)</t>
  </si>
  <si>
    <t>Remarque :</t>
  </si>
  <si>
    <t>Avvertenza:</t>
  </si>
  <si>
    <t>Si prega di indicare se per la registrazione dell’analisi del consumo energetico (ACE) originaria
a) è stato utilizzato il nuovo tool ACE dell’EnFK (con logo EnFK sul frontespizio, come in questo documento), oppure
b) un tool specifico dell’ufficio cantonale competente (in genere con logo del Cantone sul frontespizio).
In caso di domande vogliate rivolgervi all’ufficio cantonale competente.</t>
  </si>
  <si>
    <t>Veuillez indiquer ici si l’analyse de la consommation d’énergie (ACE) a été saisie à l'origine au moyen :
a) du nouvel outil ACE de l’EnFK (le logo de l’EnFK figure sur la feuille de titre, exactement comme ici), ou
b) d’un outil du service compétent du canton (avec en général le logo du canton sur la feuille de titre).
Pour toute question, veuillez vous adresser au service compétent de votre canton.</t>
  </si>
  <si>
    <t xml:space="preserve">a) outil ACE de l’EnFK </t>
  </si>
  <si>
    <t>b) outil du canton</t>
  </si>
  <si>
    <t>Indicazione del tool ACE utilizzato</t>
  </si>
  <si>
    <t xml:space="preserve">a) tool ACE dell’EnFK </t>
  </si>
  <si>
    <t>b) tool specifico di un Cantone</t>
  </si>
  <si>
    <t>Confirmation de la mise en œuvre des mesures d'amélioration annoncées dans l'ACE</t>
  </si>
  <si>
    <t>Conferma dell’esecuzione delle misure dichiarate nell’ACE</t>
  </si>
  <si>
    <t>Prelievo annuo di energia finale ponderato in base all’ACE ¹⁾:</t>
  </si>
  <si>
    <t>Trasferite nella tabella che segue tutte le nuove misure dichiarate da attuare nel Formulario F1 dell’ACE e confermate poi la relativa esecuzione.</t>
  </si>
  <si>
    <t>Achat annuel d’énergie finale pondéré selon l'ACE ¹⁾:</t>
  </si>
  <si>
    <t>Reportez dans le tableau suivant toutes les nouvelles mesures d'amélioration dont la mise en œuvre a été annoncée dans le formulaire F1 de l’ACE, puis confirmez leur mise en œuvre.</t>
  </si>
  <si>
    <t>Maintien de la valeur</t>
  </si>
  <si>
    <t>Mantenimento del valore</t>
  </si>
  <si>
    <t>Misure eseguite sostanzialmente nel modo dichiarato nell’ACE?</t>
  </si>
  <si>
    <t>= eseguite nel modo dichiarato</t>
  </si>
  <si>
    <t>= comme annoncé</t>
  </si>
  <si>
    <t xml:space="preserve">S6 / Somme de toutes les mesures m. en œuvre comme annoncé </t>
  </si>
  <si>
    <t>Commentaire des mesures d'amélioration mises en œuvre conformément à leur annonce (facultatif) :</t>
  </si>
  <si>
    <t>Expliquer pour quelles raisons les mesures n’ont pas été mises en œuvre telles qu’annoncées :</t>
  </si>
  <si>
    <t>Commento sulle misure eseguite nel modo dichiarato (facoltativo):</t>
  </si>
  <si>
    <t>Spiegazione del motivo per cui le misure non sono state attuate nel modo dichiarato originariamente:</t>
  </si>
  <si>
    <t>S3 / Obiettivo di risparmio di tutte le nuove misure da eseguire in base all’ACE</t>
  </si>
  <si>
    <t>S6 / Somma di tutte le misure eseguite nel modo dichiarato</t>
  </si>
  <si>
    <t>S7 / Somme de toutes les mesures de remplacement supplémentaires</t>
  </si>
  <si>
    <t>S8 / Somme de toutes les mesures m. en œuvre durant les 3 dernières années</t>
  </si>
  <si>
    <t>Expliquer pour quelles raisons la valeur cible (S3) n’a pas été atteinte :</t>
  </si>
  <si>
    <t>3. les mesures d'amélioration qui figurent sur le formulaire G2 ont été intégralement mises en œuvre.</t>
  </si>
  <si>
    <t>Veuillez inscrire l’achat annuel d’énergie pondéré.</t>
  </si>
  <si>
    <t>Vi preghiamo di registrare l’acquisto annuale di energia ponderato.</t>
  </si>
  <si>
    <t>=&gt; 1. indicare le motivazioni =&gt;2. compilare il formulario G2!</t>
  </si>
  <si>
    <t>=&gt; 1. inscrire les raisons =&gt; 2. remplir le formulaire G2 !</t>
  </si>
  <si>
    <t>Veuillez inscrire les mesures d'amélioration et confirmer la mise en œuvre.</t>
  </si>
  <si>
    <t>Indicare le misure e confermare l’esecuzione.</t>
  </si>
  <si>
    <t>=&gt; reporter toutes les mesures d'amélioration et S3 = S6 ? =&gt; signature G2</t>
  </si>
  <si>
    <t>=&gt; riportare tutte le misure e S3=S6? =&gt; firma su G2</t>
  </si>
  <si>
    <t>Hinweis</t>
  </si>
  <si>
    <t>Commentaire général sur la mise en œuvre des mesures d'amélioration (facultatif) :</t>
  </si>
  <si>
    <t>Commento generale sull’esecuzione delle misure (facoltativo):</t>
  </si>
  <si>
    <t>Quota dei costi delle misure dedicate (in ogni caso) al mantenimento del valore e non al miglioramento energetico.
100% = puro investimento sostitutivo
0% = tutti i costi sono destinati esclusivamente ai miglioramenti energetici</t>
  </si>
  <si>
    <t>Descrizione dei costi:</t>
  </si>
  <si>
    <t xml:space="preserve">Indiquez ici le prix de l’énergie de l’agent énergétique (genre) :
M = mazout
G = gaz naturel
D = chaleur ou froid à distance
B = bois, biomasse
A = autres combustibles
E = énergie électrique </t>
  </si>
  <si>
    <t>Vi preghiamo di inserire il prezzo dell’energia del rispettivo vettore energetico (tipo):
O = olio combustile
G = gas naturale
F = teleriscaldamento/teleraffrescamento 
L = legna, biomassa
A = altri combustibili
E = energia elettrica</t>
  </si>
  <si>
    <t>- Les mesures d’amélioration qui figurent dans les formulaires G2 doivent être décrites de manière détaillée et compréhensible dans cette feuille de travail ou dans un document que vous annexez.</t>
  </si>
  <si>
    <t>- Le misure elencate nei Formulari G2 devono essere descritte in questo foglio di lavoro  in modo dettagliato e chiaro o in un documento allegato a parte.</t>
  </si>
  <si>
    <t>1. le misure elencate nel Formulario G1 ("Nuove misure da attuare" dal foglio del Formulario F1 ACE) sono state riprese in modo corretto e completo,</t>
  </si>
  <si>
    <t>2. le misure dichiarate effettuate nel Formulario G1 (attuazione "sì") sono state attuate sostanzialmente nel modo descritto nell’ACE,</t>
  </si>
  <si>
    <t>3. le misure elencate nel Formulario G2 sono state realizzate completamente.</t>
  </si>
  <si>
    <t>Descriptions des mesures de remplacement</t>
  </si>
  <si>
    <t>S7 / Somma di tutte le misure sostitutive aggiuntive</t>
  </si>
  <si>
    <t>Mesures de remplacement</t>
  </si>
  <si>
    <t>Misure sostitutive aggiuntive</t>
  </si>
  <si>
    <t>S8 / Somma di tutte le misure eseguite negli ultimi tre anni</t>
  </si>
  <si>
    <t>Spiegazione del motivo per cui non è stato possibile raggiungere il valore target (S3):</t>
  </si>
  <si>
    <t>Descrizioni misure sostitutive aggiuntive</t>
  </si>
  <si>
    <t xml:space="preserve">Prix énergie </t>
  </si>
  <si>
    <t>Prezzo energia</t>
  </si>
  <si>
    <t>si vous avez utilisé l'outil ACE de l’EnFK : électricité : 2 | mazout &amp; gaz naturel : 1 | chaleur ou froid à distance (rejets extérieurs de chaleur compris) : 0,6 | bois &amp; biomasse : 0,7 | chaleur ambiante (rejets intérieurs de chaleur compris) &amp; production renouvelable d’électricité : 0</t>
  </si>
  <si>
    <t>Bei EVA-Tools der EnFK bis Version 1.7 kann der Wert S3 bei Holz/Biomasse- oder Fernwärmebezug aufgrund einer geänderten Energieträgergewichtung abweichen. Stets übereinstimmen müssen die einzelnen Massnahmen und deren Einsparwerte.</t>
  </si>
  <si>
    <t>Remarque</t>
  </si>
  <si>
    <t>Avvertenza</t>
  </si>
  <si>
    <t>se avete utilizzato il tool ACE della EnFK: elettricità: 2; olio combustibile e gas naturale: 1; teleriscaldamento/teleraffrescamento (incl. calore residuo esterno): 0,6; legna e biomassa: 0,7; calore ambientale (incl. calore residuo interno) e produzione autonoma di elettricità da fonti rinnovabili: 0</t>
  </si>
  <si>
    <t>Trasferimento delle misure dal Formulario F1 del tool ACE e dichiarazione di attuazione</t>
  </si>
  <si>
    <t xml:space="preserve">Elencare le misure sostitutive o attuate in modo sostanzialmente diverso </t>
  </si>
  <si>
    <t>Descriptions G2:</t>
  </si>
  <si>
    <t>Descrizioni G2:</t>
  </si>
  <si>
    <t>Les mesures de remplacement doivent être clairement décrites dans la feuille "Descriptions G2" de ce classeur ou dans une annexe.</t>
  </si>
  <si>
    <t>Le misure sostitutive aggiuntive devono essere descritte in modo chiaro nel foglio di lavoro «Descrizioni G2» o in un documento allegato.</t>
  </si>
  <si>
    <t>- Zeilenumbrüche können durch die Tastenkombination "Alt" + "Enter" eingefügt werden.</t>
  </si>
  <si>
    <t>Description des coûts:</t>
  </si>
  <si>
    <t>(en cas d’écart avec l'outil ACE : afficher la note en cliquant sur cette cellule)</t>
  </si>
  <si>
    <t>Nei tool ACE dell’EnFK fino alla versione 1.7, il valore S3 per legno/biomassa o teleriscaldamento può divergere a causa di una modifica nella ponderazione. Le singole misure e i valori relativi al risparmio devono per contro sempre coincidere.</t>
  </si>
  <si>
    <t>Jusqu’à la version 1.7 de l'outil ACE de l’EnFK, la valeur S3 portant sur l’achat de bois/biomasse ou de chaleur à distance peut diverger en raison d’un changement dans la pondération. En revanche, les mesures et ses chiffres doivent toujours concorder.</t>
  </si>
  <si>
    <t xml:space="preserve">Mesures mises en œuvre en remplacement de celles non mises en œuvre ou mises en œuvre avec des changements fondamentaux </t>
  </si>
  <si>
    <t>Misure realizzate in sostituzione delle misure non realizzate in modo sostanzialmente diverso</t>
  </si>
  <si>
    <t>1. les mesures qui figurent sur le formulaire G1 («  nouvelles mesures d’amélioration » de la feuille F1 du formulaire ACE) ont été reprises correctement et dans leur intégralité,</t>
  </si>
  <si>
    <t>2. les mesures d'amélioration annoncées comme étant mises en œuvre sur le form. G1 (mise en œuvre « oui ») ont été mises en œuvre pour l'essentiel comme décrit dans l’ACE, et</t>
  </si>
  <si>
    <t>Pay-
back</t>
  </si>
  <si>
    <t>Mesure exécutée pour l'essentiel comme annoncé dans l’ACE ?</t>
  </si>
  <si>
    <t>= non ou autrem. m. en œuvre</t>
  </si>
  <si>
    <t>S3 / Objectif d’économie des mesures devant être m. en œuvre selon l'ACE</t>
  </si>
  <si>
    <t>= non eseguite o in modo divers</t>
  </si>
  <si>
    <t>(in caso di scostamento risp. al tool ACE: vis. la nota cliccando su questa cella)</t>
  </si>
  <si>
    <t>- bei Blattschutz das Recht "Zellen formatieren" beibehalten.</t>
  </si>
  <si>
    <t>S3 / Einsparziel aller auszuführenden neuen Massnahmen gemäss EVA:</t>
  </si>
  <si>
    <t>Bitte geben Sie hier an, ob zur Erfassung der Energieverbrauchsanalyse (EVA) ursprünglich:
a) das neue EVA-Tool der EnFK (mit EnFK-Logo auf dem Titelblatt, gleich wie in diesem Dokument), oder
b) ein kantonsspezifisches Tool der zuständigen Stelle des Kantons (i.d.R. mit Kantonslogo auf dem Titelblatt) verwendet wurde.
Bei Fragen wenden Sie sich bitte an die zuständige Stelle des Kantons.</t>
  </si>
  <si>
    <t>Begründung erforderlich!</t>
  </si>
  <si>
    <t>wie deklariert ausgeführt</t>
  </si>
  <si>
    <t>comme annoncé</t>
  </si>
  <si>
    <t>eseguite nel modo dichiarato</t>
  </si>
  <si>
    <t>È richiesta la motivazione</t>
  </si>
  <si>
    <t xml:space="preserve">Indic. des raisons obligatoire </t>
  </si>
  <si>
    <t>Part des coûts des mesures d'amélioration consacrée au maintien de la valeur et non pas à l’amélioration énergétique.
100 % = investiss. uniq. à des fins de remplacement
0 % = coûts sont destinés seulem. à l’amélioration de l’efficacité énerg.</t>
  </si>
  <si>
    <t>Maint. de la valeur</t>
  </si>
  <si>
    <t>Manten. del valore</t>
  </si>
  <si>
    <t>Mantenim. del valore</t>
  </si>
  <si>
    <t>Kontrolle: Wert sollte mit EVA Formular F1, Summe S3 übereinstimmen.</t>
  </si>
  <si>
    <t>Contrôle : la valeur devrait concorder avec la somme S3 du formulaire ACE F1.</t>
  </si>
  <si>
    <t>Controllo: il valore dovrebbe coincidere con la somma S3 del formulario ACE F1.</t>
  </si>
  <si>
    <t>Preis?</t>
  </si>
  <si>
    <t>Prezzo ?</t>
  </si>
  <si>
    <t>Prix ?</t>
  </si>
  <si>
    <t>KE?</t>
  </si>
  <si>
    <t>%E?</t>
  </si>
  <si>
    <t>QE?</t>
  </si>
  <si>
    <t>Werterh?</t>
  </si>
  <si>
    <t>Maint. valeur?</t>
  </si>
  <si>
    <t>Mant. valore?</t>
  </si>
  <si>
    <t>Werter-
haltung</t>
  </si>
  <si>
    <t>1) Gem. EVA Formular C, Ziffer C.1 (aktuellstes Jahr)</t>
  </si>
  <si>
    <t>1) Selon le formulaire C, chiffre C.1 (année la plus récente)</t>
  </si>
  <si>
    <t>1) Sec. il Form. C, cifra C.1 (anno più recente)</t>
  </si>
  <si>
    <t xml:space="preserve">Enumération des mesures de remplacement ou de celles mises en œuvre de façon fondamentalement différente </t>
  </si>
  <si>
    <t>Report des mesures d'amélioration du formulaire F1 de l'outil ACE et confirmation de mise en œuvre</t>
  </si>
  <si>
    <t>- Pour passer à la ligne, pressez simultanément sur les touches "Alt" &amp; "Enter".</t>
  </si>
  <si>
    <t>Titel</t>
  </si>
  <si>
    <t>Titel:</t>
  </si>
  <si>
    <t>Details</t>
  </si>
  <si>
    <t>Start</t>
  </si>
  <si>
    <t>Details G2:</t>
  </si>
  <si>
    <t>v</t>
  </si>
  <si>
    <t>v1.1_f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</si>
</sst>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0"/>
    <numFmt numFmtId="165" formatCode="0.0"/>
    <numFmt numFmtId="166" formatCode="0.0%"/>
    <numFmt numFmtId="167" formatCode="#,##0.0"/>
  </numFmts>
  <fonts count="2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u/>
      <sz val="10"/>
      <color indexed="12"/>
      <name val="Arial"/>
      <family val="2"/>
    </font>
    <font>
      <sz val="8"/>
      <name val="Arial"/>
      <family val="2"/>
    </font>
    <font>
      <sz val="9"/>
      <name val="Arial"/>
      <family val="2"/>
    </font>
    <font>
      <b/>
      <sz val="9"/>
      <name val="Arial"/>
      <family val="2"/>
    </font>
    <font>
      <b/>
      <sz val="8"/>
      <name val="Arial"/>
      <family val="2"/>
    </font>
    <font>
      <b/>
      <sz val="16"/>
      <name val="Arial"/>
      <family val="2"/>
    </font>
    <font>
      <b/>
      <sz val="22"/>
      <name val="Arial"/>
      <family val="2"/>
    </font>
    <font>
      <sz val="11"/>
      <color theme="1"/>
      <name val="Calibri"/>
      <family val="2"/>
      <scheme val="minor"/>
    </font>
    <font>
      <u/>
      <sz val="10"/>
      <color indexed="12"/>
      <name val="Arial"/>
      <family val="2"/>
    </font>
    <font>
      <sz val="11"/>
      <color indexed="8"/>
      <name val="Calibri"/>
      <family val="2"/>
    </font>
    <font>
      <sz val="11"/>
      <color theme="1"/>
      <name val="Times New Roman"/>
      <family val="2"/>
    </font>
    <font>
      <sz val="10"/>
      <name val="MS Sans Serif"/>
      <family val="2"/>
    </font>
    <font>
      <sz val="10"/>
      <name val="Arial"/>
      <family val="2"/>
    </font>
    <font>
      <sz val="10"/>
      <name val="Univers 45 Light"/>
    </font>
    <font>
      <b/>
      <sz val="14"/>
      <name val="Arial"/>
      <family val="2"/>
    </font>
    <font>
      <b/>
      <sz val="12"/>
      <name val="Arial"/>
      <family val="2"/>
    </font>
    <font>
      <b/>
      <sz val="10"/>
      <color rgb="FFFF0000"/>
      <name val="Arial"/>
      <family val="2"/>
    </font>
    <font>
      <vertAlign val="superscript"/>
      <sz val="8"/>
      <name val="Arial"/>
      <family val="2"/>
    </font>
    <font>
      <sz val="10"/>
      <name val="Arial"/>
      <family val="2"/>
    </font>
  </fonts>
  <fills count="14">
    <fill>
      <patternFill patternType="none"/>
    </fill>
    <fill>
      <patternFill patternType="gray125"/>
    </fill>
    <fill>
      <patternFill patternType="solid">
        <fgColor indexed="43"/>
        <bgColor indexed="64"/>
      </patternFill>
    </fill>
    <fill>
      <patternFill patternType="solid">
        <fgColor rgb="FFCCFFCC"/>
        <bgColor indexed="64"/>
      </patternFill>
    </fill>
    <fill>
      <patternFill patternType="solid">
        <fgColor rgb="FFFFFF99"/>
        <bgColor indexed="64"/>
      </patternFill>
    </fill>
    <fill>
      <patternFill patternType="solid">
        <fgColor indexed="42"/>
        <bgColor indexed="64"/>
      </patternFill>
    </fill>
    <fill>
      <patternFill patternType="solid">
        <fgColor indexed="27"/>
        <bgColor indexed="64"/>
      </patternFill>
    </fill>
    <fill>
      <patternFill patternType="solid">
        <fgColor indexed="31"/>
        <bgColor indexed="64"/>
      </patternFill>
    </fill>
    <fill>
      <patternFill patternType="solid">
        <fgColor rgb="FFCCFFFF"/>
        <bgColor indexed="64"/>
      </patternFill>
    </fill>
    <fill>
      <patternFill patternType="solid">
        <fgColor rgb="FFCCCC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39997558519241921"/>
        <bgColor indexed="64"/>
      </patternFill>
    </fill>
  </fills>
  <borders count="85">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indexed="64"/>
      </left>
      <right/>
      <top/>
      <bottom style="thin">
        <color indexed="64"/>
      </bottom>
      <diagonal/>
    </border>
    <border>
      <left style="double">
        <color indexed="64"/>
      </left>
      <right/>
      <top style="hair">
        <color indexed="64"/>
      </top>
      <bottom/>
      <diagonal/>
    </border>
    <border>
      <left style="hair">
        <color indexed="64"/>
      </left>
      <right style="thin">
        <color indexed="64"/>
      </right>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style="hair">
        <color indexed="64"/>
      </right>
      <top style="hair">
        <color indexed="64"/>
      </top>
      <bottom/>
      <diagonal/>
    </border>
    <border>
      <left style="double">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s>
  <cellStyleXfs count="39">
    <xf numFmtId="0" fontId="0" fillId="0" borderId="0"/>
    <xf numFmtId="0" fontId="8"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9" fontId="7" fillId="0" borderId="0" applyFont="0" applyFill="0" applyBorder="0" applyAlignment="0" applyProtection="0"/>
    <xf numFmtId="43" fontId="7" fillId="0" borderId="0" applyFont="0" applyFill="0" applyBorder="0" applyAlignment="0" applyProtection="0"/>
    <xf numFmtId="0" fontId="15" fillId="0" borderId="0"/>
    <xf numFmtId="0" fontId="15" fillId="0" borderId="0"/>
    <xf numFmtId="0" fontId="7" fillId="0" borderId="0"/>
    <xf numFmtId="0" fontId="17" fillId="0" borderId="0" applyFill="0" applyProtection="0"/>
    <xf numFmtId="0" fontId="18" fillId="0" borderId="0"/>
    <xf numFmtId="0" fontId="7" fillId="0" borderId="0"/>
    <xf numFmtId="0" fontId="19"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15" fillId="0" borderId="0"/>
    <xf numFmtId="0" fontId="15" fillId="0" borderId="0"/>
    <xf numFmtId="9" fontId="20"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43" fontId="26" fillId="0" borderId="0" applyFont="0" applyFill="0" applyBorder="0" applyAlignment="0" applyProtection="0"/>
  </cellStyleXfs>
  <cellXfs count="574">
    <xf numFmtId="0" fontId="0" fillId="0" borderId="0" xfId="0"/>
    <xf numFmtId="49" fontId="7" fillId="0" borderId="0" xfId="0" applyNumberFormat="1" applyFont="1" applyAlignment="1">
      <alignment vertical="center"/>
    </xf>
    <xf numFmtId="49" fontId="7" fillId="0" borderId="0" xfId="0" applyNumberFormat="1" applyFont="1" applyAlignment="1">
      <alignment horizontal="right" vertical="center"/>
    </xf>
    <xf numFmtId="14" fontId="7" fillId="0" borderId="0" xfId="0" applyNumberFormat="1" applyFont="1" applyAlignment="1">
      <alignment horizontal="left" vertical="center"/>
    </xf>
    <xf numFmtId="0" fontId="6" fillId="0" borderId="0" xfId="0" applyFont="1" applyAlignment="1">
      <alignment horizontal="right" vertical="center"/>
    </xf>
    <xf numFmtId="0" fontId="0" fillId="0" borderId="0" xfId="0" applyAlignment="1">
      <alignment vertical="center"/>
    </xf>
    <xf numFmtId="49" fontId="10" fillId="0" borderId="0" xfId="0" applyNumberFormat="1" applyFont="1" applyAlignment="1">
      <alignment vertical="center"/>
    </xf>
    <xf numFmtId="49" fontId="11" fillId="0" borderId="0" xfId="0" applyNumberFormat="1" applyFont="1" applyAlignment="1">
      <alignment vertical="center"/>
    </xf>
    <xf numFmtId="3" fontId="6" fillId="0" borderId="0" xfId="0" applyNumberFormat="1" applyFont="1" applyAlignment="1">
      <alignment horizontal="right" vertical="center"/>
    </xf>
    <xf numFmtId="49" fontId="11" fillId="0" borderId="0" xfId="0" applyNumberFormat="1"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vertical="center"/>
    </xf>
    <xf numFmtId="0" fontId="10" fillId="0" borderId="0" xfId="0" applyFont="1" applyAlignment="1">
      <alignment horizontal="center" vertical="center"/>
    </xf>
    <xf numFmtId="3" fontId="10" fillId="0" borderId="0" xfId="0" applyNumberFormat="1" applyFont="1" applyAlignment="1">
      <alignment horizontal="right" vertical="center"/>
    </xf>
    <xf numFmtId="3" fontId="10" fillId="0" borderId="0" xfId="0" applyNumberFormat="1" applyFont="1" applyAlignment="1">
      <alignment horizontal="center" vertical="center"/>
    </xf>
    <xf numFmtId="9" fontId="10" fillId="0" borderId="0" xfId="0" applyNumberFormat="1" applyFont="1" applyAlignment="1">
      <alignment horizontal="right" vertical="center"/>
    </xf>
    <xf numFmtId="164" fontId="10" fillId="0" borderId="0" xfId="0" applyNumberFormat="1" applyFont="1" applyAlignment="1">
      <alignment horizontal="right" vertical="center"/>
    </xf>
    <xf numFmtId="165" fontId="10" fillId="0" borderId="0" xfId="0" applyNumberFormat="1" applyFont="1" applyAlignment="1">
      <alignment horizontal="right" vertical="center"/>
    </xf>
    <xf numFmtId="49" fontId="10" fillId="0" borderId="0" xfId="0" applyNumberFormat="1" applyFont="1"/>
    <xf numFmtId="0" fontId="0" fillId="0" borderId="0" xfId="0" applyAlignment="1">
      <alignment horizontal="right" vertical="center"/>
    </xf>
    <xf numFmtId="0" fontId="9" fillId="0" borderId="8" xfId="0"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xf>
    <xf numFmtId="3" fontId="9" fillId="0" borderId="26" xfId="0" applyNumberFormat="1" applyFont="1" applyBorder="1" applyAlignment="1">
      <alignment horizontal="right" vertical="center"/>
    </xf>
    <xf numFmtId="3" fontId="9" fillId="0" borderId="26" xfId="0" applyNumberFormat="1" applyFont="1" applyBorder="1" applyAlignment="1">
      <alignment horizontal="center" vertical="center"/>
    </xf>
    <xf numFmtId="3" fontId="9" fillId="0" borderId="27" xfId="0" applyNumberFormat="1" applyFont="1" applyBorder="1" applyAlignment="1">
      <alignment horizontal="right" vertical="center"/>
    </xf>
    <xf numFmtId="3" fontId="9" fillId="0" borderId="28" xfId="0" applyNumberFormat="1" applyFont="1" applyBorder="1" applyAlignment="1">
      <alignment horizontal="right" vertical="center"/>
    </xf>
    <xf numFmtId="9" fontId="9" fillId="0" borderId="29" xfId="0" applyNumberFormat="1" applyFont="1" applyBorder="1" applyAlignment="1">
      <alignment horizontal="right" vertical="center"/>
    </xf>
    <xf numFmtId="164" fontId="9" fillId="0" borderId="30" xfId="0" applyNumberFormat="1" applyFont="1" applyBorder="1" applyAlignment="1">
      <alignment horizontal="right" vertical="center"/>
    </xf>
    <xf numFmtId="164" fontId="9" fillId="0" borderId="29" xfId="0" applyNumberFormat="1" applyFont="1" applyBorder="1" applyAlignment="1">
      <alignment horizontal="right" vertical="center"/>
    </xf>
    <xf numFmtId="3" fontId="9" fillId="0" borderId="31" xfId="0" applyNumberFormat="1" applyFont="1" applyBorder="1" applyAlignment="1">
      <alignment horizontal="right" vertical="center"/>
    </xf>
    <xf numFmtId="9" fontId="9" fillId="0" borderId="32" xfId="0" applyNumberFormat="1" applyFont="1" applyBorder="1" applyAlignment="1">
      <alignment horizontal="right" vertical="center"/>
    </xf>
    <xf numFmtId="165" fontId="9" fillId="0" borderId="31" xfId="0" applyNumberFormat="1" applyFont="1" applyBorder="1" applyAlignment="1">
      <alignment horizontal="right" vertical="center"/>
    </xf>
    <xf numFmtId="3" fontId="9" fillId="0" borderId="6" xfId="0" applyNumberFormat="1" applyFont="1" applyBorder="1" applyAlignment="1">
      <alignment horizontal="right" vertical="center"/>
    </xf>
    <xf numFmtId="3" fontId="9" fillId="0" borderId="6" xfId="0" applyNumberFormat="1" applyFont="1" applyBorder="1" applyAlignment="1">
      <alignment horizontal="center" vertical="center"/>
    </xf>
    <xf numFmtId="3" fontId="9" fillId="0" borderId="33" xfId="0" applyNumberFormat="1" applyFont="1" applyBorder="1" applyAlignment="1">
      <alignment horizontal="right" vertical="center"/>
    </xf>
    <xf numFmtId="3" fontId="9" fillId="0" borderId="10" xfId="0" applyNumberFormat="1" applyFont="1" applyBorder="1" applyAlignment="1">
      <alignment horizontal="right" vertical="center"/>
    </xf>
    <xf numFmtId="9" fontId="9" fillId="0" borderId="11" xfId="0" applyNumberFormat="1" applyFont="1" applyBorder="1" applyAlignment="1">
      <alignment horizontal="right" vertical="center"/>
    </xf>
    <xf numFmtId="9" fontId="9" fillId="0" borderId="9" xfId="0" applyNumberFormat="1" applyFont="1" applyBorder="1" applyAlignment="1">
      <alignment horizontal="right" vertical="center"/>
    </xf>
    <xf numFmtId="9" fontId="9" fillId="0" borderId="36" xfId="0" applyNumberFormat="1" applyFont="1" applyBorder="1" applyAlignment="1">
      <alignment horizontal="right" vertical="center"/>
    </xf>
    <xf numFmtId="3" fontId="9" fillId="0" borderId="36" xfId="0" applyNumberFormat="1" applyFont="1" applyBorder="1" applyAlignment="1">
      <alignment horizontal="right" vertical="center"/>
    </xf>
    <xf numFmtId="0" fontId="9" fillId="0" borderId="36" xfId="0" applyFont="1" applyBorder="1" applyAlignment="1">
      <alignment horizontal="right" vertical="center"/>
    </xf>
    <xf numFmtId="0" fontId="9" fillId="0" borderId="36" xfId="0" applyFont="1" applyBorder="1" applyAlignment="1">
      <alignment horizontal="center" vertical="center"/>
    </xf>
    <xf numFmtId="3" fontId="9" fillId="0" borderId="36" xfId="0" applyNumberFormat="1" applyFont="1" applyBorder="1" applyAlignment="1">
      <alignment horizontal="center" vertical="center"/>
    </xf>
    <xf numFmtId="164" fontId="9" fillId="0" borderId="36" xfId="0" applyNumberFormat="1" applyFont="1" applyBorder="1" applyAlignment="1">
      <alignment horizontal="right" vertical="center"/>
    </xf>
    <xf numFmtId="165" fontId="9" fillId="0" borderId="36" xfId="0" applyNumberFormat="1" applyFont="1" applyBorder="1" applyAlignment="1">
      <alignment horizontal="right" vertical="center"/>
    </xf>
    <xf numFmtId="0" fontId="12" fillId="0" borderId="40" xfId="0" applyFont="1" applyBorder="1" applyAlignment="1">
      <alignment horizontal="left" vertical="center"/>
    </xf>
    <xf numFmtId="0" fontId="9" fillId="0" borderId="40" xfId="0" applyFont="1" applyBorder="1" applyAlignment="1">
      <alignment vertical="center"/>
    </xf>
    <xf numFmtId="0" fontId="9" fillId="0" borderId="40" xfId="0" applyFont="1" applyBorder="1" applyAlignment="1">
      <alignment horizontal="center" vertical="center"/>
    </xf>
    <xf numFmtId="3" fontId="9" fillId="0" borderId="40" xfId="0" applyNumberFormat="1" applyFont="1" applyBorder="1" applyAlignment="1">
      <alignment horizontal="right" vertical="center"/>
    </xf>
    <xf numFmtId="3" fontId="9" fillId="0" borderId="40" xfId="0" applyNumberFormat="1" applyFont="1" applyBorder="1" applyAlignment="1">
      <alignment horizontal="center" vertical="center"/>
    </xf>
    <xf numFmtId="9" fontId="9" fillId="0" borderId="40" xfId="0" applyNumberFormat="1" applyFont="1" applyBorder="1" applyAlignment="1">
      <alignment horizontal="right" vertical="center"/>
    </xf>
    <xf numFmtId="164" fontId="9" fillId="0" borderId="40" xfId="0" applyNumberFormat="1" applyFont="1" applyBorder="1" applyAlignment="1">
      <alignment horizontal="right" vertical="center"/>
    </xf>
    <xf numFmtId="165" fontId="9" fillId="0" borderId="40" xfId="0" applyNumberFormat="1" applyFont="1" applyBorder="1" applyAlignment="1">
      <alignment horizontal="right" vertical="center"/>
    </xf>
    <xf numFmtId="49" fontId="6" fillId="0" borderId="0" xfId="0" applyNumberFormat="1" applyFont="1" applyAlignment="1">
      <alignment vertical="center"/>
    </xf>
    <xf numFmtId="49" fontId="6" fillId="0" borderId="0" xfId="0" applyNumberFormat="1" applyFont="1" applyAlignment="1">
      <alignment horizontal="right" vertical="center"/>
    </xf>
    <xf numFmtId="49" fontId="7" fillId="0" borderId="0" xfId="0" applyNumberFormat="1" applyFont="1" applyAlignment="1">
      <alignment horizontal="left" vertical="center"/>
    </xf>
    <xf numFmtId="0" fontId="7" fillId="0" borderId="0" xfId="0" applyFont="1" applyAlignment="1">
      <alignment vertical="center"/>
    </xf>
    <xf numFmtId="0" fontId="6" fillId="0" borderId="0" xfId="0" applyFont="1" applyAlignment="1">
      <alignment vertical="center"/>
    </xf>
    <xf numFmtId="0" fontId="7" fillId="0" borderId="1" xfId="0" applyFont="1" applyBorder="1" applyAlignment="1">
      <alignment vertical="center"/>
    </xf>
    <xf numFmtId="0" fontId="6" fillId="0" borderId="1" xfId="0" applyFont="1" applyBorder="1" applyAlignment="1">
      <alignment vertical="center"/>
    </xf>
    <xf numFmtId="0" fontId="7" fillId="0" borderId="0" xfId="0" quotePrefix="1" applyFont="1" applyAlignment="1">
      <alignment vertical="center"/>
    </xf>
    <xf numFmtId="0" fontId="6" fillId="0" borderId="0" xfId="0" quotePrefix="1" applyFont="1" applyAlignment="1">
      <alignment horizontal="center" vertical="top"/>
    </xf>
    <xf numFmtId="0" fontId="6" fillId="0" borderId="0" xfId="0" applyFont="1" applyAlignment="1">
      <alignment vertical="top"/>
    </xf>
    <xf numFmtId="0" fontId="7" fillId="0" borderId="0" xfId="0" applyFont="1" applyAlignment="1">
      <alignment horizontal="center" vertical="center"/>
    </xf>
    <xf numFmtId="0" fontId="7" fillId="4" borderId="38" xfId="0" applyFont="1" applyFill="1" applyBorder="1" applyAlignment="1">
      <alignment vertical="center"/>
    </xf>
    <xf numFmtId="0" fontId="7" fillId="5" borderId="38" xfId="0" applyFont="1" applyFill="1" applyBorder="1" applyAlignment="1">
      <alignment vertical="center"/>
    </xf>
    <xf numFmtId="0" fontId="7" fillId="6" borderId="38" xfId="0" applyFont="1" applyFill="1" applyBorder="1" applyAlignment="1">
      <alignment vertical="center"/>
    </xf>
    <xf numFmtId="0" fontId="7" fillId="7" borderId="38" xfId="0" applyFont="1" applyFill="1" applyBorder="1" applyAlignment="1">
      <alignment vertical="center"/>
    </xf>
    <xf numFmtId="0" fontId="6" fillId="4" borderId="38" xfId="0" applyFont="1" applyFill="1" applyBorder="1" applyAlignment="1" applyProtection="1">
      <alignment horizontal="center" vertical="center"/>
      <protection locked="0"/>
    </xf>
    <xf numFmtId="0" fontId="7" fillId="0" borderId="0" xfId="0" applyFont="1"/>
    <xf numFmtId="0" fontId="7" fillId="0" borderId="0" xfId="0" applyFont="1" applyAlignment="1">
      <alignment horizontal="left" vertical="center" wrapText="1"/>
    </xf>
    <xf numFmtId="0" fontId="7" fillId="0" borderId="0" xfId="0" quotePrefix="1" applyFont="1" applyAlignment="1">
      <alignment horizontal="center" vertical="top"/>
    </xf>
    <xf numFmtId="0" fontId="7" fillId="0" borderId="0" xfId="0" applyFont="1" applyAlignment="1">
      <alignment horizontal="left" vertical="top" wrapText="1"/>
    </xf>
    <xf numFmtId="0" fontId="7" fillId="0" borderId="0" xfId="0" quotePrefix="1" applyFont="1" applyAlignment="1">
      <alignment horizontal="left" vertical="center"/>
    </xf>
    <xf numFmtId="49" fontId="11" fillId="0" borderId="36" xfId="0" applyNumberFormat="1" applyFont="1" applyBorder="1" applyAlignment="1">
      <alignment vertical="center"/>
    </xf>
    <xf numFmtId="49" fontId="11" fillId="8" borderId="36" xfId="0" applyNumberFormat="1" applyFont="1" applyFill="1" applyBorder="1" applyAlignment="1">
      <alignment vertical="center"/>
    </xf>
    <xf numFmtId="49" fontId="11" fillId="8" borderId="41" xfId="0" applyNumberFormat="1" applyFont="1" applyFill="1" applyBorder="1" applyAlignment="1">
      <alignment vertical="center"/>
    </xf>
    <xf numFmtId="49" fontId="11" fillId="0" borderId="42" xfId="0" applyNumberFormat="1" applyFont="1" applyBorder="1" applyAlignment="1">
      <alignment horizontal="center" vertical="center"/>
    </xf>
    <xf numFmtId="49" fontId="7" fillId="0" borderId="0" xfId="0" applyNumberFormat="1" applyFont="1" applyAlignment="1">
      <alignment horizontal="left"/>
    </xf>
    <xf numFmtId="0" fontId="0" fillId="0" borderId="40" xfId="0" applyBorder="1"/>
    <xf numFmtId="0" fontId="7" fillId="0" borderId="40" xfId="0" applyFont="1" applyBorder="1"/>
    <xf numFmtId="0" fontId="7" fillId="0" borderId="0" xfId="0" quotePrefix="1" applyFont="1" applyAlignment="1">
      <alignment horizontal="left" vertical="top"/>
    </xf>
    <xf numFmtId="0" fontId="21" fillId="0" borderId="0" xfId="12" applyFont="1"/>
    <xf numFmtId="3" fontId="9" fillId="0" borderId="11" xfId="0" applyNumberFormat="1" applyFont="1" applyBorder="1" applyAlignment="1">
      <alignment horizontal="right" vertical="center"/>
    </xf>
    <xf numFmtId="0" fontId="7" fillId="0" borderId="0" xfId="12"/>
    <xf numFmtId="49" fontId="6" fillId="0" borderId="0" xfId="12" applyNumberFormat="1" applyFont="1" applyAlignment="1">
      <alignment vertical="center"/>
    </xf>
    <xf numFmtId="0" fontId="7" fillId="0" borderId="0" xfId="12" applyAlignment="1">
      <alignment vertical="center"/>
    </xf>
    <xf numFmtId="49" fontId="23" fillId="0" borderId="0" xfId="12" applyNumberFormat="1" applyFont="1" applyAlignment="1">
      <alignment vertical="center"/>
    </xf>
    <xf numFmtId="0" fontId="7" fillId="4" borderId="38" xfId="12" applyFill="1" applyBorder="1" applyAlignment="1">
      <alignment vertical="center"/>
    </xf>
    <xf numFmtId="14" fontId="7" fillId="4" borderId="38" xfId="12" applyNumberFormat="1" applyFill="1" applyBorder="1" applyAlignment="1">
      <alignment horizontal="left" vertical="center"/>
    </xf>
    <xf numFmtId="0" fontId="22" fillId="0" borderId="0" xfId="12" applyFont="1" applyAlignment="1">
      <alignment vertical="center"/>
    </xf>
    <xf numFmtId="0" fontId="7" fillId="0" borderId="61" xfId="12" applyBorder="1" applyAlignment="1">
      <alignment horizontal="left" vertical="center"/>
    </xf>
    <xf numFmtId="0" fontId="23" fillId="0" borderId="0" xfId="12" applyFont="1" applyAlignment="1">
      <alignment vertical="center"/>
    </xf>
    <xf numFmtId="0" fontId="6" fillId="10" borderId="38" xfId="12" applyFont="1" applyFill="1" applyBorder="1" applyAlignment="1">
      <alignment vertical="center"/>
    </xf>
    <xf numFmtId="0" fontId="6" fillId="0" borderId="38" xfId="12" applyFont="1" applyBorder="1" applyAlignment="1">
      <alignment vertical="center"/>
    </xf>
    <xf numFmtId="0" fontId="7" fillId="0" borderId="61" xfId="12" applyBorder="1" applyAlignment="1">
      <alignment vertical="center"/>
    </xf>
    <xf numFmtId="9" fontId="7" fillId="10" borderId="61" xfId="13" applyFont="1" applyFill="1" applyBorder="1" applyAlignment="1" applyProtection="1">
      <alignment horizontal="left" vertical="center"/>
    </xf>
    <xf numFmtId="0" fontId="6" fillId="0" borderId="38" xfId="12" applyFont="1" applyBorder="1" applyAlignment="1">
      <alignment horizontal="left" vertical="center"/>
    </xf>
    <xf numFmtId="0" fontId="7" fillId="0" borderId="62" xfId="12" applyBorder="1" applyAlignment="1">
      <alignment vertical="center"/>
    </xf>
    <xf numFmtId="0" fontId="24" fillId="0" borderId="0" xfId="12" applyFont="1" applyAlignment="1">
      <alignment vertical="center"/>
    </xf>
    <xf numFmtId="49" fontId="10" fillId="0" borderId="53" xfId="0" applyNumberFormat="1" applyFont="1" applyBorder="1"/>
    <xf numFmtId="49" fontId="10" fillId="0" borderId="54" xfId="0" applyNumberFormat="1" applyFont="1" applyBorder="1"/>
    <xf numFmtId="49" fontId="10" fillId="0" borderId="52" xfId="0" applyNumberFormat="1" applyFont="1" applyBorder="1"/>
    <xf numFmtId="0" fontId="9" fillId="0" borderId="7" xfId="0" applyFont="1" applyBorder="1" applyAlignment="1">
      <alignment horizontal="center" vertical="center"/>
    </xf>
    <xf numFmtId="0" fontId="21" fillId="0" borderId="0" xfId="0" applyFont="1"/>
    <xf numFmtId="0" fontId="7" fillId="0" borderId="72" xfId="0" applyFont="1" applyBorder="1" applyAlignment="1" applyProtection="1">
      <alignment horizontal="left" vertical="top" wrapText="1"/>
      <protection locked="0"/>
    </xf>
    <xf numFmtId="0" fontId="0" fillId="12" borderId="38" xfId="0" applyFill="1" applyBorder="1" applyAlignment="1">
      <alignment horizontal="left" vertical="top" wrapText="1"/>
    </xf>
    <xf numFmtId="0" fontId="7" fillId="0" borderId="57" xfId="0" applyFont="1" applyBorder="1" applyAlignment="1" applyProtection="1">
      <alignment horizontal="left" vertical="top" wrapText="1"/>
      <protection locked="0"/>
    </xf>
    <xf numFmtId="0" fontId="7" fillId="12" borderId="37" xfId="0" applyFont="1" applyFill="1" applyBorder="1" applyAlignment="1">
      <alignment horizontal="left" vertical="top" wrapText="1"/>
    </xf>
    <xf numFmtId="0" fontId="7" fillId="0" borderId="47" xfId="0" applyFont="1" applyBorder="1" applyAlignment="1">
      <alignment horizontal="left" vertical="top" wrapText="1"/>
    </xf>
    <xf numFmtId="0" fontId="6" fillId="11" borderId="5" xfId="0" applyFont="1" applyFill="1" applyBorder="1" applyAlignment="1">
      <alignment horizontal="left" vertical="top" wrapText="1"/>
    </xf>
    <xf numFmtId="0" fontId="7" fillId="0" borderId="61" xfId="0" applyFont="1" applyBorder="1" applyAlignment="1">
      <alignment horizontal="left" vertical="top" wrapText="1"/>
    </xf>
    <xf numFmtId="0" fontId="7" fillId="0" borderId="47" xfId="0" applyFont="1" applyBorder="1" applyAlignment="1" applyProtection="1">
      <alignment horizontal="left" vertical="top" wrapText="1"/>
      <protection locked="0"/>
    </xf>
    <xf numFmtId="0" fontId="22" fillId="0" borderId="0" xfId="0" applyFont="1" applyAlignment="1">
      <alignment vertical="center"/>
    </xf>
    <xf numFmtId="0" fontId="23" fillId="11" borderId="2" xfId="0" applyFont="1" applyFill="1" applyBorder="1" applyAlignment="1">
      <alignment horizontal="left" vertical="top" wrapText="1"/>
    </xf>
    <xf numFmtId="49" fontId="7" fillId="11" borderId="48" xfId="0" applyNumberFormat="1" applyFont="1" applyFill="1" applyBorder="1" applyAlignment="1">
      <alignment horizontal="left" vertical="top" wrapText="1"/>
    </xf>
    <xf numFmtId="0" fontId="7" fillId="11" borderId="40" xfId="0" applyFont="1" applyFill="1" applyBorder="1" applyAlignment="1">
      <alignment horizontal="left" vertical="top" wrapText="1"/>
    </xf>
    <xf numFmtId="0" fontId="6" fillId="11" borderId="22" xfId="0" applyFont="1" applyFill="1" applyBorder="1" applyAlignment="1">
      <alignment horizontal="left" vertical="top" wrapText="1"/>
    </xf>
    <xf numFmtId="49" fontId="6" fillId="11" borderId="25" xfId="0" applyNumberFormat="1" applyFont="1" applyFill="1" applyBorder="1" applyAlignment="1">
      <alignment horizontal="left" vertical="top" wrapText="1"/>
    </xf>
    <xf numFmtId="0" fontId="6" fillId="11" borderId="20" xfId="0" applyFont="1" applyFill="1" applyBorder="1" applyAlignment="1">
      <alignment horizontal="left" vertical="top" wrapText="1"/>
    </xf>
    <xf numFmtId="0" fontId="0" fillId="12" borderId="36" xfId="0" applyFill="1" applyBorder="1" applyAlignment="1">
      <alignment horizontal="left" vertical="top" wrapText="1"/>
    </xf>
    <xf numFmtId="0" fontId="7" fillId="0" borderId="63" xfId="0" applyFont="1" applyBorder="1" applyAlignment="1">
      <alignment horizontal="left" vertical="top" wrapText="1"/>
    </xf>
    <xf numFmtId="49" fontId="7" fillId="0" borderId="57" xfId="0" applyNumberFormat="1" applyFont="1" applyBorder="1" applyAlignment="1">
      <alignment horizontal="left" vertical="top" wrapText="1"/>
    </xf>
    <xf numFmtId="49" fontId="7" fillId="0" borderId="63" xfId="0" applyNumberFormat="1" applyFont="1" applyBorder="1" applyAlignment="1">
      <alignment horizontal="left" vertical="top" wrapText="1"/>
    </xf>
    <xf numFmtId="0" fontId="7" fillId="0" borderId="71" xfId="0" applyFont="1" applyBorder="1" applyAlignment="1">
      <alignment horizontal="left" vertical="top" wrapText="1"/>
    </xf>
    <xf numFmtId="49" fontId="7" fillId="0" borderId="64" xfId="0" applyNumberFormat="1" applyFont="1" applyBorder="1" applyAlignment="1">
      <alignment horizontal="left" vertical="top" wrapText="1"/>
    </xf>
    <xf numFmtId="0" fontId="7" fillId="0" borderId="65" xfId="0" applyFont="1" applyBorder="1" applyAlignment="1">
      <alignment horizontal="left" vertical="top" wrapText="1"/>
    </xf>
    <xf numFmtId="49" fontId="7" fillId="0" borderId="47" xfId="0" applyNumberFormat="1" applyFont="1" applyBorder="1" applyAlignment="1">
      <alignment horizontal="left" vertical="top" wrapText="1"/>
    </xf>
    <xf numFmtId="49" fontId="7" fillId="12" borderId="37" xfId="0" applyNumberFormat="1" applyFont="1" applyFill="1" applyBorder="1" applyAlignment="1">
      <alignment horizontal="left" vertical="top" wrapText="1"/>
    </xf>
    <xf numFmtId="0" fontId="7" fillId="12" borderId="69" xfId="0" applyFont="1" applyFill="1" applyBorder="1" applyAlignment="1">
      <alignment horizontal="left" vertical="top" wrapText="1"/>
    </xf>
    <xf numFmtId="0" fontId="7" fillId="0" borderId="64" xfId="0" applyFont="1" applyBorder="1" applyAlignment="1">
      <alignment horizontal="left" vertical="top" wrapText="1"/>
    </xf>
    <xf numFmtId="49" fontId="7" fillId="0" borderId="72" xfId="0" applyNumberFormat="1" applyFont="1" applyBorder="1" applyAlignment="1">
      <alignment horizontal="left" vertical="top" wrapText="1"/>
    </xf>
    <xf numFmtId="49" fontId="7" fillId="0" borderId="65" xfId="0" applyNumberFormat="1" applyFont="1" applyBorder="1" applyAlignment="1">
      <alignment horizontal="left" vertical="top" wrapText="1"/>
    </xf>
    <xf numFmtId="0" fontId="7" fillId="12" borderId="35" xfId="0" applyFont="1" applyFill="1" applyBorder="1" applyAlignment="1">
      <alignment horizontal="left" vertical="top" wrapText="1"/>
    </xf>
    <xf numFmtId="0" fontId="7" fillId="0" borderId="57" xfId="0" applyFont="1" applyBorder="1" applyAlignment="1">
      <alignment horizontal="left" vertical="top" wrapText="1"/>
    </xf>
    <xf numFmtId="0" fontId="7" fillId="0" borderId="40" xfId="0" applyFont="1" applyBorder="1" applyAlignment="1">
      <alignment vertical="center"/>
    </xf>
    <xf numFmtId="0" fontId="7" fillId="3" borderId="41" xfId="0" applyFont="1" applyFill="1" applyBorder="1" applyAlignment="1">
      <alignment vertical="center"/>
    </xf>
    <xf numFmtId="0" fontId="23" fillId="11" borderId="45" xfId="0" applyFont="1" applyFill="1" applyBorder="1" applyAlignment="1">
      <alignment vertical="top"/>
    </xf>
    <xf numFmtId="0" fontId="6" fillId="11" borderId="4" xfId="0" applyFont="1" applyFill="1" applyBorder="1" applyAlignment="1">
      <alignment horizontal="left" vertical="top"/>
    </xf>
    <xf numFmtId="0" fontId="6" fillId="11" borderId="20" xfId="0" applyFont="1" applyFill="1" applyBorder="1" applyAlignment="1">
      <alignment horizontal="left" vertical="top"/>
    </xf>
    <xf numFmtId="0" fontId="7" fillId="0" borderId="63" xfId="0" applyFont="1" applyBorder="1" applyAlignment="1">
      <alignment horizontal="center" vertical="top"/>
    </xf>
    <xf numFmtId="0" fontId="7" fillId="0" borderId="65" xfId="0" applyFont="1" applyBorder="1" applyAlignment="1">
      <alignment horizontal="center" vertical="top"/>
    </xf>
    <xf numFmtId="0" fontId="7" fillId="0" borderId="64" xfId="0" applyFont="1" applyBorder="1" applyAlignment="1">
      <alignment horizontal="center" vertical="top"/>
    </xf>
    <xf numFmtId="0" fontId="7" fillId="0" borderId="71" xfId="0" applyFont="1" applyBorder="1" applyAlignment="1">
      <alignment horizontal="left" vertical="top"/>
    </xf>
    <xf numFmtId="0" fontId="7" fillId="0" borderId="68" xfId="0" applyFont="1" applyBorder="1" applyAlignment="1">
      <alignment horizontal="left" vertical="top"/>
    </xf>
    <xf numFmtId="0" fontId="7" fillId="0" borderId="67" xfId="0" applyFont="1" applyBorder="1" applyAlignment="1">
      <alignment horizontal="left" vertical="top"/>
    </xf>
    <xf numFmtId="0" fontId="6" fillId="12" borderId="69" xfId="0" applyFont="1" applyFill="1" applyBorder="1" applyAlignment="1">
      <alignment vertical="top"/>
    </xf>
    <xf numFmtId="0" fontId="6" fillId="12" borderId="35" xfId="0" applyFont="1" applyFill="1" applyBorder="1" applyAlignment="1">
      <alignment horizontal="center" vertical="top"/>
    </xf>
    <xf numFmtId="0" fontId="6" fillId="12" borderId="37" xfId="0" applyFont="1" applyFill="1" applyBorder="1" applyAlignment="1">
      <alignment vertical="top"/>
    </xf>
    <xf numFmtId="2" fontId="6" fillId="12" borderId="35" xfId="0" applyNumberFormat="1" applyFont="1" applyFill="1" applyBorder="1" applyAlignment="1">
      <alignment horizontal="center" vertical="top"/>
    </xf>
    <xf numFmtId="0" fontId="6" fillId="11" borderId="23" xfId="0" applyFont="1" applyFill="1" applyBorder="1" applyAlignment="1">
      <alignment horizontal="left" vertical="top"/>
    </xf>
    <xf numFmtId="1" fontId="7" fillId="0" borderId="63" xfId="0" applyNumberFormat="1" applyFont="1" applyBorder="1" applyAlignment="1">
      <alignment horizontal="center" vertical="top"/>
    </xf>
    <xf numFmtId="1" fontId="6" fillId="12" borderId="36" xfId="0" applyNumberFormat="1" applyFont="1" applyFill="1" applyBorder="1" applyAlignment="1">
      <alignment horizontal="center" vertical="top"/>
    </xf>
    <xf numFmtId="1" fontId="7" fillId="0" borderId="66" xfId="0" applyNumberFormat="1" applyFont="1" applyBorder="1" applyAlignment="1">
      <alignment horizontal="center" vertical="top"/>
    </xf>
    <xf numFmtId="1" fontId="7" fillId="0" borderId="65" xfId="0" applyNumberFormat="1" applyFont="1" applyBorder="1" applyAlignment="1">
      <alignment horizontal="center" vertical="top"/>
    </xf>
    <xf numFmtId="0" fontId="22" fillId="0" borderId="0" xfId="0" applyFont="1" applyAlignment="1">
      <alignment vertical="top"/>
    </xf>
    <xf numFmtId="0" fontId="7" fillId="0" borderId="71" xfId="0" applyFont="1" applyBorder="1" applyAlignment="1" applyProtection="1">
      <alignment horizontal="left" vertical="top" wrapText="1"/>
      <protection locked="0"/>
    </xf>
    <xf numFmtId="0" fontId="7" fillId="0" borderId="68" xfId="0" applyFont="1" applyBorder="1" applyAlignment="1" applyProtection="1">
      <alignment horizontal="left" vertical="top" wrapText="1"/>
      <protection locked="0"/>
    </xf>
    <xf numFmtId="0" fontId="7" fillId="0" borderId="67" xfId="0" applyFont="1" applyBorder="1" applyAlignment="1" applyProtection="1">
      <alignment horizontal="left" vertical="top" wrapText="1"/>
      <protection locked="0"/>
    </xf>
    <xf numFmtId="1" fontId="7" fillId="0" borderId="0" xfId="0" applyNumberFormat="1" applyFont="1" applyAlignment="1">
      <alignment horizontal="center" vertical="top"/>
    </xf>
    <xf numFmtId="0" fontId="6" fillId="11" borderId="34" xfId="0" applyFont="1" applyFill="1" applyBorder="1" applyAlignment="1">
      <alignment horizontal="left" vertical="top" wrapText="1"/>
    </xf>
    <xf numFmtId="49" fontId="23" fillId="11" borderId="3" xfId="0" applyNumberFormat="1" applyFont="1" applyFill="1" applyBorder="1" applyAlignment="1">
      <alignment horizontal="left" vertical="top" wrapText="1"/>
    </xf>
    <xf numFmtId="0" fontId="7" fillId="12" borderId="38" xfId="0" applyFont="1" applyFill="1" applyBorder="1" applyAlignment="1">
      <alignment horizontal="left" vertical="top" wrapText="1"/>
    </xf>
    <xf numFmtId="0" fontId="7" fillId="0" borderId="67" xfId="0" applyFont="1" applyBorder="1" applyAlignment="1">
      <alignment horizontal="left" vertical="top" wrapText="1"/>
    </xf>
    <xf numFmtId="49" fontId="7" fillId="0" borderId="70" xfId="0" applyNumberFormat="1" applyFont="1" applyBorder="1" applyAlignment="1">
      <alignment horizontal="left" vertical="top" wrapText="1"/>
    </xf>
    <xf numFmtId="0" fontId="7" fillId="0" borderId="63" xfId="0" quotePrefix="1" applyFont="1" applyBorder="1" applyAlignment="1">
      <alignment horizontal="left" vertical="top" wrapText="1"/>
    </xf>
    <xf numFmtId="1" fontId="7" fillId="0" borderId="73" xfId="0" applyNumberFormat="1" applyFont="1" applyBorder="1" applyAlignment="1">
      <alignment horizontal="center" vertical="top"/>
    </xf>
    <xf numFmtId="1" fontId="7" fillId="0" borderId="74" xfId="0" applyNumberFormat="1" applyFont="1" applyBorder="1" applyAlignment="1">
      <alignment horizontal="center" vertical="top"/>
    </xf>
    <xf numFmtId="1" fontId="6" fillId="12" borderId="60" xfId="0" applyNumberFormat="1" applyFont="1" applyFill="1" applyBorder="1" applyAlignment="1">
      <alignment horizontal="center" vertical="top"/>
    </xf>
    <xf numFmtId="0" fontId="7" fillId="0" borderId="62" xfId="0" applyFont="1" applyBorder="1" applyAlignment="1">
      <alignment horizontal="left" vertical="top" wrapText="1"/>
    </xf>
    <xf numFmtId="0" fontId="7" fillId="0" borderId="3" xfId="0" applyFont="1" applyBorder="1" applyAlignment="1">
      <alignment horizontal="left" vertical="top" wrapText="1"/>
    </xf>
    <xf numFmtId="0" fontId="9" fillId="13" borderId="0" xfId="0" applyFont="1" applyFill="1" applyAlignment="1">
      <alignment horizontal="left" vertical="center"/>
    </xf>
    <xf numFmtId="49" fontId="10" fillId="13" borderId="0" xfId="0" applyNumberFormat="1" applyFont="1" applyFill="1" applyAlignment="1">
      <alignment vertical="center"/>
    </xf>
    <xf numFmtId="49" fontId="7" fillId="13" borderId="0" xfId="0" applyNumberFormat="1" applyFont="1" applyFill="1" applyAlignment="1">
      <alignment vertical="center"/>
    </xf>
    <xf numFmtId="49" fontId="11" fillId="13" borderId="0" xfId="0" applyNumberFormat="1" applyFont="1" applyFill="1" applyAlignment="1">
      <alignment horizontal="center" vertical="center"/>
    </xf>
    <xf numFmtId="0" fontId="11" fillId="13" borderId="0" xfId="0" applyFont="1" applyFill="1" applyAlignment="1">
      <alignment horizontal="center" vertical="center"/>
    </xf>
    <xf numFmtId="0" fontId="9" fillId="13" borderId="0" xfId="0" applyFont="1" applyFill="1" applyAlignment="1">
      <alignment horizontal="center" vertical="center"/>
    </xf>
    <xf numFmtId="0" fontId="10" fillId="13" borderId="0" xfId="0" applyFont="1" applyFill="1" applyAlignment="1">
      <alignment horizontal="left" vertical="center"/>
    </xf>
    <xf numFmtId="49" fontId="10" fillId="13" borderId="0" xfId="0" applyNumberFormat="1" applyFont="1" applyFill="1"/>
    <xf numFmtId="0" fontId="9" fillId="13" borderId="31" xfId="0" applyFont="1" applyFill="1" applyBorder="1" applyAlignment="1">
      <alignment horizontal="center" vertical="center"/>
    </xf>
    <xf numFmtId="0" fontId="9" fillId="13" borderId="13" xfId="0" applyFont="1" applyFill="1" applyBorder="1" applyAlignment="1">
      <alignment horizontal="center" vertical="center"/>
    </xf>
    <xf numFmtId="0" fontId="9" fillId="13" borderId="5" xfId="0" applyFont="1" applyFill="1" applyBorder="1" applyAlignment="1">
      <alignment horizontal="center" vertical="center"/>
    </xf>
    <xf numFmtId="0" fontId="12" fillId="13" borderId="38" xfId="0" applyFont="1" applyFill="1" applyBorder="1" applyAlignment="1">
      <alignment horizontal="center" vertical="center"/>
    </xf>
    <xf numFmtId="0" fontId="9" fillId="12" borderId="0" xfId="0" applyFont="1" applyFill="1" applyAlignment="1">
      <alignment horizontal="left" vertical="center"/>
    </xf>
    <xf numFmtId="49" fontId="10" fillId="12" borderId="0" xfId="0" applyNumberFormat="1" applyFont="1" applyFill="1" applyAlignment="1">
      <alignment vertical="center"/>
    </xf>
    <xf numFmtId="49" fontId="7" fillId="12" borderId="0" xfId="0" applyNumberFormat="1" applyFont="1" applyFill="1" applyAlignment="1">
      <alignment vertical="center"/>
    </xf>
    <xf numFmtId="49" fontId="11" fillId="12" borderId="0" xfId="0" applyNumberFormat="1" applyFont="1" applyFill="1" applyAlignment="1">
      <alignment horizontal="center" vertical="center"/>
    </xf>
    <xf numFmtId="0" fontId="11" fillId="12" borderId="0" xfId="0" applyFont="1" applyFill="1" applyAlignment="1">
      <alignment horizontal="center" vertical="center"/>
    </xf>
    <xf numFmtId="0" fontId="9" fillId="12" borderId="0" xfId="0" applyFont="1" applyFill="1" applyAlignment="1">
      <alignment horizontal="center" vertical="center"/>
    </xf>
    <xf numFmtId="0" fontId="10" fillId="12" borderId="0" xfId="0" applyFont="1" applyFill="1" applyAlignment="1">
      <alignment horizontal="left" vertical="center"/>
    </xf>
    <xf numFmtId="49" fontId="10" fillId="12" borderId="0" xfId="0" applyNumberFormat="1" applyFont="1" applyFill="1"/>
    <xf numFmtId="49" fontId="10" fillId="0" borderId="0" xfId="12" applyNumberFormat="1" applyFont="1" applyAlignment="1">
      <alignment vertical="center"/>
    </xf>
    <xf numFmtId="49" fontId="7" fillId="0" borderId="0" xfId="12" applyNumberFormat="1" applyAlignment="1">
      <alignment vertical="center"/>
    </xf>
    <xf numFmtId="0" fontId="7" fillId="0" borderId="66" xfId="0" applyFont="1" applyBorder="1" applyAlignment="1">
      <alignment horizontal="left" vertical="top" wrapText="1"/>
    </xf>
    <xf numFmtId="49" fontId="7" fillId="0" borderId="63" xfId="12" quotePrefix="1" applyNumberFormat="1" applyBorder="1" applyAlignment="1">
      <alignment horizontal="left" vertical="top" wrapText="1"/>
    </xf>
    <xf numFmtId="49" fontId="7" fillId="0" borderId="57" xfId="12" applyNumberFormat="1" applyBorder="1" applyAlignment="1">
      <alignment horizontal="left" vertical="top" wrapText="1"/>
    </xf>
    <xf numFmtId="49" fontId="7" fillId="0" borderId="63" xfId="12" applyNumberFormat="1" applyBorder="1" applyAlignment="1">
      <alignment horizontal="left" vertical="top" wrapText="1"/>
    </xf>
    <xf numFmtId="49" fontId="7" fillId="12" borderId="37" xfId="12" applyNumberFormat="1" applyFill="1" applyBorder="1" applyAlignment="1">
      <alignment horizontal="left" vertical="top" wrapText="1"/>
    </xf>
    <xf numFmtId="0" fontId="7" fillId="12" borderId="69" xfId="12" applyFill="1" applyBorder="1" applyAlignment="1">
      <alignment horizontal="left" vertical="top" wrapText="1"/>
    </xf>
    <xf numFmtId="0" fontId="7" fillId="12" borderId="39" xfId="12" applyFill="1" applyBorder="1" applyAlignment="1">
      <alignment horizontal="left" vertical="top" wrapText="1"/>
    </xf>
    <xf numFmtId="0" fontId="7" fillId="12" borderId="38" xfId="12" applyFill="1" applyBorder="1" applyAlignment="1">
      <alignment horizontal="left" vertical="top" wrapText="1"/>
    </xf>
    <xf numFmtId="0" fontId="7" fillId="12" borderId="35" xfId="12" applyFill="1" applyBorder="1" applyAlignment="1">
      <alignment horizontal="left" vertical="top" wrapText="1"/>
    </xf>
    <xf numFmtId="0" fontId="7" fillId="0" borderId="63" xfId="12" applyBorder="1" applyAlignment="1">
      <alignment horizontal="center" vertical="top"/>
    </xf>
    <xf numFmtId="0" fontId="7" fillId="0" borderId="71" xfId="12" applyBorder="1" applyAlignment="1">
      <alignment horizontal="left" vertical="top"/>
    </xf>
    <xf numFmtId="0" fontId="6" fillId="12" borderId="69" xfId="12" applyFont="1" applyFill="1" applyBorder="1" applyAlignment="1">
      <alignment vertical="top"/>
    </xf>
    <xf numFmtId="0" fontId="6" fillId="12" borderId="35" xfId="12" applyFont="1" applyFill="1" applyBorder="1" applyAlignment="1">
      <alignment horizontal="center" vertical="top"/>
    </xf>
    <xf numFmtId="0" fontId="7" fillId="0" borderId="71" xfId="12" applyBorder="1" applyAlignment="1" applyProtection="1">
      <alignment horizontal="left" vertical="top" wrapText="1"/>
      <protection locked="0"/>
    </xf>
    <xf numFmtId="0" fontId="7" fillId="0" borderId="70" xfId="12" applyBorder="1" applyAlignment="1" applyProtection="1">
      <alignment horizontal="left" vertical="top" wrapText="1"/>
      <protection locked="0"/>
    </xf>
    <xf numFmtId="0" fontId="9" fillId="8" borderId="42" xfId="0" applyFont="1" applyFill="1" applyBorder="1" applyAlignment="1">
      <alignment vertical="center"/>
    </xf>
    <xf numFmtId="0" fontId="11" fillId="0" borderId="36" xfId="0" applyFont="1" applyBorder="1" applyAlignment="1">
      <alignment vertical="center"/>
    </xf>
    <xf numFmtId="0" fontId="7" fillId="0" borderId="71" xfId="12" applyBorder="1" applyAlignment="1">
      <alignment horizontal="left" vertical="top" wrapText="1"/>
    </xf>
    <xf numFmtId="0" fontId="7" fillId="0" borderId="63" xfId="12" applyBorder="1" applyAlignment="1">
      <alignment horizontal="left" vertical="top" wrapText="1"/>
    </xf>
    <xf numFmtId="0" fontId="7" fillId="0" borderId="70" xfId="12" applyBorder="1" applyAlignment="1">
      <alignment horizontal="left" vertical="top" wrapText="1"/>
    </xf>
    <xf numFmtId="0" fontId="7" fillId="0" borderId="64" xfId="12" applyBorder="1" applyAlignment="1">
      <alignment horizontal="left" vertical="top" wrapText="1"/>
    </xf>
    <xf numFmtId="49" fontId="7" fillId="0" borderId="72" xfId="12" applyNumberFormat="1" applyBorder="1" applyAlignment="1">
      <alignment horizontal="left" vertical="top" wrapText="1"/>
    </xf>
    <xf numFmtId="0" fontId="6" fillId="0" borderId="0" xfId="12" applyFont="1" applyAlignment="1">
      <alignment vertical="center"/>
    </xf>
    <xf numFmtId="0" fontId="9" fillId="8" borderId="51" xfId="12" quotePrefix="1" applyFont="1" applyFill="1" applyBorder="1" applyAlignment="1">
      <alignment horizontal="left" vertical="top"/>
    </xf>
    <xf numFmtId="0" fontId="9" fillId="8" borderId="0" xfId="12" applyFont="1" applyFill="1" applyAlignment="1">
      <alignment horizontal="left" vertical="top"/>
    </xf>
    <xf numFmtId="0" fontId="9" fillId="8" borderId="52" xfId="12" applyFont="1" applyFill="1" applyBorder="1" applyAlignment="1">
      <alignment horizontal="left" vertical="top"/>
    </xf>
    <xf numFmtId="0" fontId="9" fillId="8" borderId="53" xfId="12" quotePrefix="1" applyFont="1" applyFill="1" applyBorder="1" applyAlignment="1">
      <alignment horizontal="left" vertical="top"/>
    </xf>
    <xf numFmtId="0" fontId="9" fillId="8" borderId="1" xfId="12" applyFont="1" applyFill="1" applyBorder="1" applyAlignment="1">
      <alignment horizontal="left" vertical="top"/>
    </xf>
    <xf numFmtId="0" fontId="9" fillId="8" borderId="54" xfId="12" applyFont="1" applyFill="1" applyBorder="1" applyAlignment="1">
      <alignment horizontal="left" vertical="top"/>
    </xf>
    <xf numFmtId="0" fontId="6" fillId="0" borderId="42" xfId="12" applyFont="1" applyBorder="1" applyAlignment="1">
      <alignment vertical="center"/>
    </xf>
    <xf numFmtId="0" fontId="16" fillId="0" borderId="41" xfId="2" applyNumberFormat="1" applyFill="1" applyBorder="1" applyAlignment="1" applyProtection="1">
      <alignment horizontal="right" vertical="center"/>
    </xf>
    <xf numFmtId="0" fontId="10" fillId="0" borderId="38" xfId="12" applyFont="1" applyBorder="1" applyAlignment="1">
      <alignment vertical="center"/>
    </xf>
    <xf numFmtId="0" fontId="7" fillId="0" borderId="64" xfId="12" applyBorder="1" applyAlignment="1">
      <alignment horizontal="center" vertical="top"/>
    </xf>
    <xf numFmtId="0" fontId="7" fillId="0" borderId="68" xfId="12" applyBorder="1" applyAlignment="1">
      <alignment horizontal="left" vertical="top"/>
    </xf>
    <xf numFmtId="0" fontId="7" fillId="0" borderId="71" xfId="12" quotePrefix="1" applyBorder="1" applyAlignment="1" applyProtection="1">
      <alignment horizontal="left" vertical="top" wrapText="1"/>
      <protection locked="0"/>
    </xf>
    <xf numFmtId="0" fontId="6" fillId="0" borderId="36" xfId="12" applyFont="1" applyBorder="1" applyAlignment="1">
      <alignment horizontal="left" vertical="center"/>
    </xf>
    <xf numFmtId="0" fontId="7" fillId="0" borderId="70" xfId="12" quotePrefix="1" applyBorder="1" applyAlignment="1" applyProtection="1">
      <alignment horizontal="left" vertical="top" wrapText="1"/>
      <protection locked="0"/>
    </xf>
    <xf numFmtId="0" fontId="9" fillId="0" borderId="7" xfId="0" applyFont="1" applyBorder="1" applyAlignment="1">
      <alignment horizontal="lef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left"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6" xfId="0" applyFont="1" applyBorder="1" applyAlignment="1">
      <alignment horizontal="right" vertical="center"/>
    </xf>
    <xf numFmtId="0" fontId="9" fillId="0" borderId="26" xfId="0" applyFont="1" applyBorder="1" applyAlignment="1">
      <alignment horizontal="center" vertical="center"/>
    </xf>
    <xf numFmtId="0" fontId="9" fillId="0" borderId="27" xfId="0" applyFont="1" applyBorder="1" applyAlignment="1">
      <alignment horizontal="right" vertical="center"/>
    </xf>
    <xf numFmtId="0" fontId="9" fillId="0" borderId="28" xfId="0" applyFont="1" applyBorder="1" applyAlignment="1">
      <alignment horizontal="right" vertical="center"/>
    </xf>
    <xf numFmtId="0" fontId="9" fillId="0" borderId="29" xfId="0" applyFont="1" applyBorder="1" applyAlignment="1">
      <alignment horizontal="right" vertical="center"/>
    </xf>
    <xf numFmtId="0" fontId="9" fillId="0" borderId="32" xfId="0" applyFont="1" applyBorder="1" applyAlignment="1">
      <alignment horizontal="right" vertical="center"/>
    </xf>
    <xf numFmtId="0" fontId="7" fillId="0" borderId="0" xfId="0" applyFont="1" applyAlignment="1">
      <alignment horizontal="left" vertical="center"/>
    </xf>
    <xf numFmtId="0" fontId="7" fillId="0" borderId="0" xfId="0" applyFont="1" applyAlignment="1">
      <alignment horizontal="right" vertical="center"/>
    </xf>
    <xf numFmtId="0" fontId="11" fillId="0" borderId="0" xfId="0" applyFont="1" applyAlignment="1">
      <alignment vertical="center"/>
    </xf>
    <xf numFmtId="0" fontId="9" fillId="0" borderId="12" xfId="0" applyFont="1" applyBorder="1" applyAlignment="1">
      <alignment horizontal="center" vertical="center"/>
    </xf>
    <xf numFmtId="0" fontId="9" fillId="0" borderId="76"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5" xfId="0" applyFont="1" applyBorder="1" applyAlignment="1">
      <alignment horizontal="center" vertical="center"/>
    </xf>
    <xf numFmtId="0" fontId="9" fillId="0" borderId="25" xfId="0" applyFont="1" applyBorder="1" applyAlignment="1">
      <alignment horizontal="center" vertical="center"/>
    </xf>
    <xf numFmtId="0" fontId="12" fillId="0" borderId="0" xfId="0" applyFont="1" applyAlignment="1">
      <alignment horizontal="left" vertical="center"/>
    </xf>
    <xf numFmtId="0" fontId="9" fillId="0" borderId="0" xfId="0" applyFont="1" applyAlignment="1">
      <alignment horizontal="right" vertical="center"/>
    </xf>
    <xf numFmtId="0" fontId="9" fillId="0" borderId="1" xfId="0" applyFont="1" applyBorder="1" applyAlignment="1">
      <alignment horizontal="right" vertical="center"/>
    </xf>
    <xf numFmtId="0" fontId="9" fillId="0" borderId="52" xfId="0" applyFont="1" applyBorder="1" applyAlignment="1">
      <alignment horizontal="right" vertical="center"/>
    </xf>
    <xf numFmtId="0" fontId="10" fillId="0" borderId="0" xfId="0" applyFont="1"/>
    <xf numFmtId="0" fontId="10" fillId="0" borderId="51" xfId="0" applyFont="1" applyBorder="1"/>
    <xf numFmtId="0" fontId="7" fillId="0" borderId="57" xfId="0" applyFont="1" applyBorder="1" applyAlignment="1">
      <alignment horizontal="left" vertical="top"/>
    </xf>
    <xf numFmtId="0" fontId="9" fillId="0" borderId="4" xfId="0" applyFont="1" applyBorder="1" applyAlignment="1">
      <alignment horizontal="center" vertical="center"/>
    </xf>
    <xf numFmtId="49" fontId="10" fillId="0" borderId="1" xfId="0" applyNumberFormat="1" applyFont="1" applyBorder="1"/>
    <xf numFmtId="0" fontId="9" fillId="0" borderId="0" xfId="0" applyFont="1" applyAlignment="1">
      <alignment vertical="center"/>
    </xf>
    <xf numFmtId="166" fontId="11" fillId="9" borderId="37" xfId="17" applyNumberFormat="1" applyFont="1" applyFill="1" applyBorder="1" applyAlignment="1">
      <alignment vertical="center"/>
    </xf>
    <xf numFmtId="166" fontId="11" fillId="0" borderId="37" xfId="17" applyNumberFormat="1" applyFont="1" applyFill="1" applyBorder="1" applyAlignment="1">
      <alignment vertical="center"/>
    </xf>
    <xf numFmtId="0" fontId="9" fillId="0" borderId="80" xfId="0" applyFont="1" applyBorder="1" applyAlignment="1">
      <alignment horizontal="center" vertical="center"/>
    </xf>
    <xf numFmtId="0" fontId="9" fillId="0" borderId="30" xfId="0" applyFont="1" applyBorder="1" applyAlignment="1">
      <alignment horizontal="right" vertical="center"/>
    </xf>
    <xf numFmtId="3" fontId="9" fillId="0" borderId="12" xfId="0" applyNumberFormat="1" applyFont="1" applyBorder="1" applyAlignment="1">
      <alignment horizontal="right" vertical="center"/>
    </xf>
    <xf numFmtId="0" fontId="11" fillId="0" borderId="2" xfId="0" applyFont="1" applyBorder="1" applyAlignment="1">
      <alignment horizontal="center" vertical="center"/>
    </xf>
    <xf numFmtId="0" fontId="9" fillId="0" borderId="8" xfId="0" applyFont="1" applyBorder="1" applyAlignment="1">
      <alignment horizontal="right" vertical="center"/>
    </xf>
    <xf numFmtId="0" fontId="9" fillId="0" borderId="81" xfId="0" applyFont="1" applyBorder="1" applyAlignment="1">
      <alignment horizontal="center" vertical="center"/>
    </xf>
    <xf numFmtId="0" fontId="9" fillId="0" borderId="79" xfId="0" applyFont="1" applyBorder="1" applyAlignment="1">
      <alignment horizontal="center" vertical="center"/>
    </xf>
    <xf numFmtId="0" fontId="23" fillId="11" borderId="8" xfId="0" applyFont="1" applyFill="1" applyBorder="1" applyAlignment="1">
      <alignment vertical="top"/>
    </xf>
    <xf numFmtId="0" fontId="9" fillId="12" borderId="35" xfId="0" applyFont="1" applyFill="1" applyBorder="1" applyAlignment="1">
      <alignment horizontal="left" vertical="center"/>
    </xf>
    <xf numFmtId="0" fontId="9" fillId="12" borderId="39" xfId="0" applyFont="1" applyFill="1" applyBorder="1" applyAlignment="1">
      <alignment horizontal="left" vertical="center"/>
    </xf>
    <xf numFmtId="0" fontId="9" fillId="12" borderId="37" xfId="0" applyFont="1" applyFill="1" applyBorder="1" applyAlignment="1">
      <alignment horizontal="left" vertical="center"/>
    </xf>
    <xf numFmtId="49" fontId="11" fillId="12" borderId="0" xfId="0" applyNumberFormat="1" applyFont="1" applyFill="1" applyAlignment="1">
      <alignment vertical="center"/>
    </xf>
    <xf numFmtId="0" fontId="9" fillId="12" borderId="41" xfId="0" applyFont="1" applyFill="1" applyBorder="1" applyAlignment="1">
      <alignment horizontal="left" vertical="center"/>
    </xf>
    <xf numFmtId="0" fontId="14" fillId="0" borderId="0" xfId="0" applyFont="1" applyAlignment="1">
      <alignment vertical="center"/>
    </xf>
    <xf numFmtId="0" fontId="13" fillId="0" borderId="0" xfId="0" applyFont="1" applyAlignment="1">
      <alignment horizontal="left" vertical="top"/>
    </xf>
    <xf numFmtId="49" fontId="7" fillId="0" borderId="1" xfId="0" applyNumberFormat="1" applyFont="1" applyBorder="1" applyAlignment="1">
      <alignment vertical="center"/>
    </xf>
    <xf numFmtId="49" fontId="9" fillId="0" borderId="8" xfId="0" applyNumberFormat="1" applyFont="1" applyBorder="1" applyAlignment="1">
      <alignment horizontal="left" vertical="center"/>
    </xf>
    <xf numFmtId="49" fontId="7" fillId="0" borderId="8" xfId="0" applyNumberFormat="1" applyFont="1" applyBorder="1" applyAlignment="1">
      <alignment horizontal="left" vertical="center"/>
    </xf>
    <xf numFmtId="49" fontId="9" fillId="0" borderId="7" xfId="0" applyNumberFormat="1" applyFont="1" applyBorder="1" applyAlignment="1">
      <alignment horizontal="left" vertical="center"/>
    </xf>
    <xf numFmtId="49" fontId="7" fillId="0" borderId="7" xfId="0" applyNumberFormat="1" applyFont="1" applyBorder="1" applyAlignment="1">
      <alignment horizontal="left" vertical="center"/>
    </xf>
    <xf numFmtId="0" fontId="7" fillId="0" borderId="44" xfId="0" applyFont="1" applyBorder="1" applyAlignment="1">
      <alignment horizontal="left" vertical="center"/>
    </xf>
    <xf numFmtId="0" fontId="0" fillId="0" borderId="44" xfId="0" applyBorder="1" applyAlignment="1">
      <alignment horizontal="left" vertical="center"/>
    </xf>
    <xf numFmtId="49" fontId="9" fillId="0" borderId="4" xfId="0" applyNumberFormat="1" applyFont="1" applyBorder="1" applyAlignment="1">
      <alignment horizontal="left" vertical="center"/>
    </xf>
    <xf numFmtId="49" fontId="7" fillId="0" borderId="4" xfId="0" applyNumberFormat="1" applyFont="1" applyBorder="1" applyAlignment="1">
      <alignment horizontal="left" vertical="center"/>
    </xf>
    <xf numFmtId="49" fontId="7" fillId="0" borderId="2" xfId="0" applyNumberFormat="1" applyFont="1" applyBorder="1" applyAlignment="1">
      <alignment vertical="center"/>
    </xf>
    <xf numFmtId="0" fontId="7" fillId="0" borderId="48" xfId="0" applyFont="1" applyBorder="1" applyAlignment="1">
      <alignment vertical="center"/>
    </xf>
    <xf numFmtId="49" fontId="7" fillId="0" borderId="40" xfId="0" applyNumberFormat="1" applyFont="1" applyBorder="1" applyAlignment="1">
      <alignment vertical="center"/>
    </xf>
    <xf numFmtId="49" fontId="7" fillId="0" borderId="48" xfId="0" applyNumberFormat="1" applyFont="1" applyBorder="1" applyAlignment="1">
      <alignment vertical="center"/>
    </xf>
    <xf numFmtId="49" fontId="6" fillId="0" borderId="7" xfId="0" applyNumberFormat="1" applyFont="1" applyBorder="1" applyAlignment="1">
      <alignment vertical="center"/>
    </xf>
    <xf numFmtId="0" fontId="6" fillId="0" borderId="44" xfId="0" applyFont="1" applyBorder="1" applyAlignment="1">
      <alignment vertical="center"/>
    </xf>
    <xf numFmtId="0" fontId="7" fillId="0" borderId="44" xfId="0" applyFont="1" applyBorder="1" applyAlignment="1">
      <alignment vertical="center"/>
    </xf>
    <xf numFmtId="0" fontId="7" fillId="0" borderId="33" xfId="0" applyFont="1" applyBorder="1" applyAlignment="1">
      <alignment vertical="center"/>
    </xf>
    <xf numFmtId="49" fontId="7" fillId="0" borderId="44" xfId="0" applyNumberFormat="1" applyFont="1" applyBorder="1" applyAlignment="1">
      <alignment vertical="center"/>
    </xf>
    <xf numFmtId="49" fontId="7" fillId="0" borderId="51" xfId="0" applyNumberFormat="1" applyFont="1" applyBorder="1" applyAlignment="1">
      <alignment horizontal="left"/>
    </xf>
    <xf numFmtId="0" fontId="7" fillId="0" borderId="0" xfId="0" applyFont="1" applyAlignment="1">
      <alignment horizontal="left"/>
    </xf>
    <xf numFmtId="0" fontId="7" fillId="0" borderId="52" xfId="0" applyFont="1" applyBorder="1" applyAlignment="1">
      <alignment horizontal="left"/>
    </xf>
    <xf numFmtId="0" fontId="12" fillId="8" borderId="50" xfId="0" applyFont="1" applyFill="1" applyBorder="1" applyAlignment="1">
      <alignment horizontal="left" wrapText="1"/>
    </xf>
    <xf numFmtId="49" fontId="9" fillId="8" borderId="50" xfId="0" applyNumberFormat="1" applyFont="1" applyFill="1" applyBorder="1" applyAlignment="1">
      <alignment horizontal="left" wrapText="1"/>
    </xf>
    <xf numFmtId="49" fontId="9" fillId="8" borderId="16" xfId="0" applyNumberFormat="1" applyFont="1" applyFill="1" applyBorder="1" applyAlignment="1">
      <alignment horizontal="left" wrapText="1"/>
    </xf>
    <xf numFmtId="49" fontId="7" fillId="0" borderId="51" xfId="0" applyNumberFormat="1" applyFont="1" applyBorder="1" applyAlignment="1">
      <alignment vertical="center"/>
    </xf>
    <xf numFmtId="0" fontId="7" fillId="0" borderId="52" xfId="0" applyFont="1" applyBorder="1" applyAlignment="1">
      <alignment vertical="center"/>
    </xf>
    <xf numFmtId="49" fontId="7" fillId="0" borderId="53" xfId="0" applyNumberFormat="1" applyFont="1" applyBorder="1" applyAlignment="1">
      <alignment vertical="center"/>
    </xf>
    <xf numFmtId="0" fontId="7" fillId="0" borderId="54" xfId="0" applyFont="1" applyBorder="1" applyAlignment="1">
      <alignment vertical="center"/>
    </xf>
    <xf numFmtId="49" fontId="7" fillId="0" borderId="54" xfId="0" applyNumberFormat="1" applyFont="1" applyBorder="1" applyAlignment="1">
      <alignment vertical="center"/>
    </xf>
    <xf numFmtId="49" fontId="9" fillId="0" borderId="0" xfId="0" applyNumberFormat="1" applyFont="1" applyAlignment="1">
      <alignment horizontal="left" vertical="center"/>
    </xf>
    <xf numFmtId="0" fontId="6" fillId="0" borderId="44" xfId="0" applyFont="1" applyBorder="1" applyAlignment="1">
      <alignment horizontal="left" vertical="center"/>
    </xf>
    <xf numFmtId="3" fontId="10" fillId="0" borderId="41" xfId="0" applyNumberFormat="1" applyFont="1" applyBorder="1" applyAlignment="1">
      <alignment vertical="center"/>
    </xf>
    <xf numFmtId="3" fontId="10" fillId="0" borderId="36" xfId="0" applyNumberFormat="1" applyFont="1" applyBorder="1" applyAlignment="1">
      <alignment vertical="center"/>
    </xf>
    <xf numFmtId="0" fontId="10" fillId="2" borderId="7" xfId="0" applyFont="1" applyFill="1" applyBorder="1" applyAlignment="1" applyProtection="1">
      <alignment horizontal="center" vertical="center"/>
      <protection locked="0"/>
    </xf>
    <xf numFmtId="3" fontId="10" fillId="2" borderId="11" xfId="0" applyNumberFormat="1" applyFont="1" applyFill="1" applyBorder="1" applyAlignment="1" applyProtection="1">
      <alignment horizontal="right" vertical="center"/>
      <protection locked="0"/>
    </xf>
    <xf numFmtId="0" fontId="10" fillId="2" borderId="6" xfId="0" applyFont="1" applyFill="1" applyBorder="1" applyAlignment="1" applyProtection="1">
      <alignment horizontal="center" vertical="center"/>
      <protection locked="0"/>
    </xf>
    <xf numFmtId="3" fontId="10" fillId="2" borderId="6" xfId="0" applyNumberFormat="1" applyFont="1" applyFill="1" applyBorder="1" applyAlignment="1" applyProtection="1">
      <alignment horizontal="right" vertical="center"/>
      <protection locked="0"/>
    </xf>
    <xf numFmtId="3" fontId="10" fillId="0" borderId="33" xfId="0" applyNumberFormat="1" applyFont="1" applyBorder="1" applyAlignment="1">
      <alignment horizontal="right" vertical="center"/>
    </xf>
    <xf numFmtId="3" fontId="10" fillId="0" borderId="10" xfId="0" applyNumberFormat="1" applyFont="1" applyBorder="1" applyAlignment="1">
      <alignment horizontal="right" vertical="center"/>
    </xf>
    <xf numFmtId="3" fontId="10" fillId="3" borderId="12" xfId="0" applyNumberFormat="1" applyFont="1" applyFill="1" applyBorder="1" applyAlignment="1" applyProtection="1">
      <alignment horizontal="right" vertical="center"/>
      <protection locked="0"/>
    </xf>
    <xf numFmtId="9" fontId="10" fillId="3" borderId="9" xfId="0" applyNumberFormat="1" applyFont="1" applyFill="1" applyBorder="1" applyAlignment="1" applyProtection="1">
      <alignment horizontal="right" vertical="center"/>
      <protection locked="0"/>
    </xf>
    <xf numFmtId="3" fontId="10" fillId="2" borderId="12" xfId="0" applyNumberFormat="1"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3" fontId="10" fillId="2" borderId="18" xfId="0" applyNumberFormat="1" applyFont="1" applyFill="1" applyBorder="1" applyAlignment="1" applyProtection="1">
      <alignment horizontal="right" vertical="center"/>
      <protection locked="0"/>
    </xf>
    <xf numFmtId="0" fontId="10" fillId="2" borderId="20" xfId="0" applyFont="1" applyFill="1" applyBorder="1" applyAlignment="1" applyProtection="1">
      <alignment horizontal="center" vertical="center"/>
      <protection locked="0"/>
    </xf>
    <xf numFmtId="3" fontId="10" fillId="2" borderId="15" xfId="0" applyNumberFormat="1" applyFont="1" applyFill="1" applyBorder="1" applyAlignment="1" applyProtection="1">
      <alignment horizontal="right" vertical="center"/>
      <protection locked="0"/>
    </xf>
    <xf numFmtId="3" fontId="10" fillId="0" borderId="16" xfId="0" applyNumberFormat="1" applyFont="1" applyBorder="1" applyAlignment="1">
      <alignment horizontal="right" vertical="center"/>
    </xf>
    <xf numFmtId="3" fontId="10" fillId="0" borderId="17" xfId="0" applyNumberFormat="1" applyFont="1" applyBorder="1" applyAlignment="1">
      <alignment horizontal="right" vertical="center"/>
    </xf>
    <xf numFmtId="3" fontId="10" fillId="3" borderId="80" xfId="0" applyNumberFormat="1" applyFont="1" applyFill="1" applyBorder="1" applyAlignment="1" applyProtection="1">
      <alignment horizontal="right" vertical="center"/>
      <protection locked="0"/>
    </xf>
    <xf numFmtId="3" fontId="10" fillId="2" borderId="24" xfId="0" applyNumberFormat="1" applyFont="1" applyFill="1" applyBorder="1" applyAlignment="1" applyProtection="1">
      <alignment horizontal="center" vertical="center"/>
      <protection locked="0"/>
    </xf>
    <xf numFmtId="0" fontId="10" fillId="0" borderId="7" xfId="0" applyFont="1" applyBorder="1" applyAlignment="1">
      <alignment horizontal="center" vertical="center"/>
    </xf>
    <xf numFmtId="164" fontId="10" fillId="2" borderId="12" xfId="0" applyNumberFormat="1" applyFont="1" applyFill="1" applyBorder="1" applyAlignment="1" applyProtection="1">
      <alignment horizontal="right" vertical="center"/>
      <protection locked="0"/>
    </xf>
    <xf numFmtId="164" fontId="10" fillId="2" borderId="11" xfId="0" applyNumberFormat="1" applyFont="1" applyFill="1" applyBorder="1" applyAlignment="1" applyProtection="1">
      <alignment horizontal="right" vertical="center"/>
      <protection locked="0"/>
    </xf>
    <xf numFmtId="3" fontId="10" fillId="0" borderId="13" xfId="0" applyNumberFormat="1" applyFont="1" applyBorder="1" applyAlignment="1">
      <alignment horizontal="right" vertical="center"/>
    </xf>
    <xf numFmtId="9" fontId="10" fillId="2" borderId="9" xfId="0" applyNumberFormat="1" applyFont="1" applyFill="1" applyBorder="1" applyAlignment="1" applyProtection="1">
      <alignment horizontal="right" vertical="center"/>
      <protection locked="0"/>
    </xf>
    <xf numFmtId="0" fontId="10" fillId="0" borderId="4" xfId="0" applyFont="1" applyBorder="1" applyAlignment="1">
      <alignment horizontal="center" vertical="center"/>
    </xf>
    <xf numFmtId="3" fontId="10" fillId="2" borderId="34" xfId="0" applyNumberFormat="1" applyFont="1" applyFill="1" applyBorder="1" applyAlignment="1" applyProtection="1">
      <alignment horizontal="right" vertical="center"/>
      <protection locked="0"/>
    </xf>
    <xf numFmtId="3" fontId="10" fillId="2" borderId="20" xfId="0" applyNumberFormat="1" applyFont="1" applyFill="1" applyBorder="1" applyAlignment="1" applyProtection="1">
      <alignment horizontal="right" vertical="center"/>
      <protection locked="0"/>
    </xf>
    <xf numFmtId="3" fontId="10" fillId="0" borderId="21" xfId="0" applyNumberFormat="1" applyFont="1" applyBorder="1" applyAlignment="1">
      <alignment horizontal="right" vertical="center"/>
    </xf>
    <xf numFmtId="3" fontId="10" fillId="0" borderId="22" xfId="0" applyNumberFormat="1" applyFont="1" applyBorder="1" applyAlignment="1">
      <alignment horizontal="right" vertical="center"/>
    </xf>
    <xf numFmtId="164" fontId="10" fillId="2" borderId="24" xfId="0" applyNumberFormat="1" applyFont="1" applyFill="1" applyBorder="1" applyAlignment="1" applyProtection="1">
      <alignment horizontal="right" vertical="center"/>
      <protection locked="0"/>
    </xf>
    <xf numFmtId="164" fontId="10" fillId="2" borderId="34" xfId="0" applyNumberFormat="1" applyFont="1" applyFill="1" applyBorder="1" applyAlignment="1" applyProtection="1">
      <alignment horizontal="right" vertical="center"/>
      <protection locked="0"/>
    </xf>
    <xf numFmtId="9" fontId="10" fillId="2" borderId="25" xfId="0" applyNumberFormat="1" applyFont="1" applyFill="1" applyBorder="1" applyAlignment="1" applyProtection="1">
      <alignment horizontal="right" vertical="center"/>
      <protection locked="0"/>
    </xf>
    <xf numFmtId="0" fontId="10" fillId="0" borderId="38" xfId="0" applyFont="1" applyBorder="1" applyAlignment="1">
      <alignment horizontal="right" vertical="center"/>
    </xf>
    <xf numFmtId="0" fontId="7" fillId="0" borderId="0" xfId="0" applyFont="1" applyAlignment="1">
      <alignment horizontal="justify" vertical="center"/>
    </xf>
    <xf numFmtId="0" fontId="7" fillId="0" borderId="57" xfId="0" quotePrefix="1" applyFont="1" applyBorder="1" applyAlignment="1" applyProtection="1">
      <alignment horizontal="left" vertical="top" wrapText="1"/>
      <protection locked="0"/>
    </xf>
    <xf numFmtId="0" fontId="7" fillId="0" borderId="57" xfId="0" quotePrefix="1" applyFont="1" applyBorder="1" applyAlignment="1">
      <alignment horizontal="left" vertical="top" wrapText="1"/>
    </xf>
    <xf numFmtId="0" fontId="7" fillId="0" borderId="71" xfId="0" quotePrefix="1" applyFont="1" applyBorder="1" applyAlignment="1" applyProtection="1">
      <alignment horizontal="left" vertical="top" wrapText="1"/>
      <protection locked="0"/>
    </xf>
    <xf numFmtId="0" fontId="7" fillId="0" borderId="71" xfId="0" quotePrefix="1" applyFont="1" applyBorder="1" applyAlignment="1">
      <alignment horizontal="left" vertical="top" wrapText="1"/>
    </xf>
    <xf numFmtId="0" fontId="7" fillId="0" borderId="68" xfId="12" applyBorder="1" applyAlignment="1" applyProtection="1">
      <alignment horizontal="left" vertical="top" wrapText="1"/>
      <protection locked="0"/>
    </xf>
    <xf numFmtId="0" fontId="7" fillId="0" borderId="77" xfId="12" applyBorder="1" applyAlignment="1" applyProtection="1">
      <alignment horizontal="left" vertical="top" wrapText="1"/>
      <protection locked="0"/>
    </xf>
    <xf numFmtId="1" fontId="7" fillId="0" borderId="66" xfId="12" applyNumberFormat="1" applyBorder="1" applyAlignment="1">
      <alignment horizontal="center" vertical="top"/>
    </xf>
    <xf numFmtId="1" fontId="7" fillId="0" borderId="74" xfId="12" applyNumberFormat="1" applyBorder="1" applyAlignment="1">
      <alignment horizontal="center" vertical="top"/>
    </xf>
    <xf numFmtId="1" fontId="6" fillId="12" borderId="60" xfId="12" applyNumberFormat="1" applyFont="1" applyFill="1" applyBorder="1" applyAlignment="1">
      <alignment horizontal="center" vertical="top"/>
    </xf>
    <xf numFmtId="0" fontId="9" fillId="0" borderId="45" xfId="0" applyFont="1" applyBorder="1" applyAlignment="1">
      <alignment vertical="center"/>
    </xf>
    <xf numFmtId="0" fontId="9" fillId="0" borderId="27" xfId="0" applyFont="1" applyBorder="1" applyAlignment="1">
      <alignment vertical="center"/>
    </xf>
    <xf numFmtId="0" fontId="9" fillId="0" borderId="44" xfId="0" applyFont="1" applyBorder="1" applyAlignment="1">
      <alignment vertical="center"/>
    </xf>
    <xf numFmtId="0" fontId="9" fillId="0" borderId="33" xfId="0" applyFont="1" applyBorder="1" applyAlignment="1">
      <alignment vertical="center"/>
    </xf>
    <xf numFmtId="0" fontId="9" fillId="12" borderId="38" xfId="0" applyFont="1" applyFill="1" applyBorder="1" applyAlignment="1">
      <alignment horizontal="left" vertical="center"/>
    </xf>
    <xf numFmtId="0" fontId="12" fillId="0" borderId="8" xfId="0" applyFont="1" applyBorder="1" applyAlignment="1">
      <alignment vertical="center"/>
    </xf>
    <xf numFmtId="0" fontId="12" fillId="0" borderId="7" xfId="0" applyFont="1" applyBorder="1" applyAlignment="1">
      <alignment vertical="center"/>
    </xf>
    <xf numFmtId="3" fontId="10" fillId="0" borderId="38" xfId="0" applyNumberFormat="1" applyFont="1" applyBorder="1" applyAlignment="1">
      <alignment horizontal="right" vertical="center"/>
    </xf>
    <xf numFmtId="3" fontId="10" fillId="0" borderId="35" xfId="0" applyNumberFormat="1" applyFont="1" applyBorder="1" applyAlignment="1">
      <alignment horizontal="right" vertical="center"/>
    </xf>
    <xf numFmtId="166" fontId="10" fillId="0" borderId="11" xfId="0" applyNumberFormat="1" applyFont="1" applyBorder="1" applyAlignment="1">
      <alignment horizontal="right" vertical="center"/>
    </xf>
    <xf numFmtId="166" fontId="10" fillId="0" borderId="18" xfId="0" applyNumberFormat="1" applyFont="1" applyBorder="1" applyAlignment="1">
      <alignment horizontal="right" vertical="center"/>
    </xf>
    <xf numFmtId="166" fontId="10" fillId="0" borderId="11" xfId="17" applyNumberFormat="1" applyFont="1" applyBorder="1" applyAlignment="1">
      <alignment horizontal="right" vertical="center"/>
    </xf>
    <xf numFmtId="166" fontId="10" fillId="0" borderId="34" xfId="17" applyNumberFormat="1" applyFont="1" applyBorder="1" applyAlignment="1">
      <alignment horizontal="right" vertical="center"/>
    </xf>
    <xf numFmtId="166" fontId="10" fillId="0" borderId="42" xfId="17" applyNumberFormat="1" applyFont="1" applyFill="1" applyBorder="1" applyAlignment="1">
      <alignment horizontal="right" vertical="center"/>
    </xf>
    <xf numFmtId="3" fontId="10" fillId="0" borderId="42" xfId="0" applyNumberFormat="1" applyFont="1" applyBorder="1" applyAlignment="1">
      <alignment horizontal="right" vertical="center"/>
    </xf>
    <xf numFmtId="167" fontId="10" fillId="3" borderId="11" xfId="38" applyNumberFormat="1" applyFont="1" applyFill="1" applyBorder="1" applyAlignment="1" applyProtection="1">
      <alignment horizontal="right" vertical="center"/>
      <protection locked="0"/>
    </xf>
    <xf numFmtId="167" fontId="10" fillId="0" borderId="13" xfId="38" applyNumberFormat="1" applyFont="1" applyBorder="1" applyAlignment="1">
      <alignment horizontal="right" vertical="center"/>
    </xf>
    <xf numFmtId="0" fontId="9" fillId="13" borderId="19" xfId="0" applyFont="1" applyFill="1" applyBorder="1" applyAlignment="1">
      <alignment horizontal="center" vertical="center"/>
    </xf>
    <xf numFmtId="0" fontId="9" fillId="13" borderId="84" xfId="0" applyFont="1" applyFill="1" applyBorder="1" applyAlignment="1">
      <alignment horizontal="center" vertical="center"/>
    </xf>
    <xf numFmtId="0" fontId="9" fillId="13" borderId="36" xfId="0" applyFont="1" applyFill="1" applyBorder="1" applyAlignment="1">
      <alignment horizontal="center" vertical="center"/>
    </xf>
    <xf numFmtId="0" fontId="7" fillId="0" borderId="22" xfId="0" applyFont="1" applyBorder="1" applyAlignment="1">
      <alignment horizontal="center" vertical="top"/>
    </xf>
    <xf numFmtId="1" fontId="7" fillId="0" borderId="59" xfId="0" applyNumberFormat="1" applyFont="1" applyBorder="1" applyAlignment="1">
      <alignment horizontal="center" vertical="top"/>
    </xf>
    <xf numFmtId="0" fontId="7" fillId="0" borderId="20" xfId="0" applyFont="1" applyBorder="1" applyAlignment="1">
      <alignment horizontal="left" vertical="top"/>
    </xf>
    <xf numFmtId="49" fontId="7" fillId="0" borderId="34" xfId="0" applyNumberFormat="1" applyFont="1" applyBorder="1" applyAlignment="1">
      <alignment horizontal="left" vertical="top" wrapText="1"/>
    </xf>
    <xf numFmtId="0" fontId="7" fillId="0" borderId="22" xfId="0" applyFont="1" applyBorder="1" applyAlignment="1">
      <alignment horizontal="left" vertical="top" wrapText="1"/>
    </xf>
    <xf numFmtId="0" fontId="7" fillId="0" borderId="20" xfId="0" applyFont="1" applyBorder="1" applyAlignment="1">
      <alignment horizontal="left" vertical="top" wrapText="1"/>
    </xf>
    <xf numFmtId="0" fontId="7" fillId="0" borderId="34" xfId="0" applyFont="1" applyBorder="1" applyAlignment="1">
      <alignment horizontal="left" vertical="top" wrapText="1"/>
    </xf>
    <xf numFmtId="0" fontId="7" fillId="0" borderId="5" xfId="0" applyFont="1" applyBorder="1" applyAlignment="1">
      <alignment horizontal="left" vertical="top" wrapText="1"/>
    </xf>
    <xf numFmtId="49" fontId="9" fillId="12" borderId="0" xfId="0" applyNumberFormat="1" applyFont="1" applyFill="1" applyAlignment="1">
      <alignment vertical="top" textRotation="180"/>
    </xf>
    <xf numFmtId="49" fontId="9" fillId="12" borderId="1" xfId="0" applyNumberFormat="1" applyFont="1" applyFill="1" applyBorder="1" applyAlignment="1">
      <alignment vertical="top" textRotation="180"/>
    </xf>
    <xf numFmtId="0" fontId="9" fillId="0" borderId="38" xfId="12" applyFont="1" applyBorder="1" applyAlignment="1" applyProtection="1">
      <alignment horizontal="left" vertical="top" wrapText="1"/>
      <protection locked="0"/>
    </xf>
    <xf numFmtId="14" fontId="7" fillId="0" borderId="0" xfId="12" applyNumberFormat="1"/>
    <xf numFmtId="0" fontId="7" fillId="0" borderId="1" xfId="0" applyFont="1" applyBorder="1"/>
    <xf numFmtId="14" fontId="7" fillId="0" borderId="1" xfId="0" applyNumberFormat="1" applyFont="1" applyBorder="1" applyAlignment="1">
      <alignment horizontal="right"/>
    </xf>
    <xf numFmtId="0" fontId="7" fillId="0" borderId="0" xfId="12" quotePrefix="1" applyAlignment="1">
      <alignment horizontal="left" vertical="center" wrapText="1"/>
    </xf>
    <xf numFmtId="49" fontId="7" fillId="3" borderId="42" xfId="0" applyNumberFormat="1" applyFont="1" applyFill="1" applyBorder="1" applyAlignment="1">
      <alignment horizontal="left" vertical="center" wrapText="1"/>
    </xf>
    <xf numFmtId="49" fontId="7" fillId="3" borderId="36" xfId="0" applyNumberFormat="1" applyFont="1" applyFill="1" applyBorder="1" applyAlignment="1">
      <alignment horizontal="left" vertical="center" wrapText="1"/>
    </xf>
    <xf numFmtId="0" fontId="7" fillId="0" borderId="0" xfId="0" applyFont="1" applyAlignment="1">
      <alignment horizontal="left" vertical="center" wrapText="1"/>
    </xf>
    <xf numFmtId="0" fontId="7" fillId="0" borderId="0" xfId="0" quotePrefix="1" applyFont="1" applyAlignment="1">
      <alignment horizontal="left" vertical="center" wrapText="1"/>
    </xf>
    <xf numFmtId="0" fontId="7" fillId="0" borderId="0" xfId="0" quotePrefix="1" applyFont="1" applyAlignment="1">
      <alignment horizontal="left" vertical="center"/>
    </xf>
    <xf numFmtId="0" fontId="7" fillId="0" borderId="0" xfId="0" applyFont="1" applyAlignment="1">
      <alignment horizontal="left" vertical="top" wrapText="1"/>
    </xf>
    <xf numFmtId="0" fontId="7" fillId="0" borderId="40" xfId="0" applyFont="1" applyBorder="1" applyAlignment="1">
      <alignment horizontal="left" vertical="top" wrapText="1"/>
    </xf>
    <xf numFmtId="49" fontId="7" fillId="0" borderId="45" xfId="0" applyNumberFormat="1" applyFont="1" applyBorder="1" applyAlignment="1">
      <alignment horizontal="left" vertical="center"/>
    </xf>
    <xf numFmtId="49" fontId="7" fillId="0" borderId="27" xfId="0" applyNumberFormat="1" applyFont="1" applyBorder="1" applyAlignment="1">
      <alignment horizontal="left" vertical="center"/>
    </xf>
    <xf numFmtId="0" fontId="0" fillId="0" borderId="45" xfId="0" applyBorder="1" applyAlignment="1">
      <alignment horizontal="left" vertical="center"/>
    </xf>
    <xf numFmtId="0" fontId="0" fillId="0" borderId="27" xfId="0" applyBorder="1" applyAlignment="1">
      <alignment horizontal="left" vertical="center"/>
    </xf>
    <xf numFmtId="49" fontId="7" fillId="0" borderId="0" xfId="0" applyNumberFormat="1" applyFont="1" applyAlignment="1">
      <alignment horizontal="left" vertical="center"/>
    </xf>
    <xf numFmtId="0" fontId="0" fillId="0" borderId="0" xfId="0" applyAlignment="1">
      <alignment horizontal="left" vertical="center"/>
    </xf>
    <xf numFmtId="0" fontId="7" fillId="0" borderId="23" xfId="0" applyFont="1" applyBorder="1" applyAlignment="1">
      <alignment horizontal="left" vertical="center"/>
    </xf>
    <xf numFmtId="0" fontId="7" fillId="0" borderId="21" xfId="0" applyFont="1" applyBorder="1" applyAlignment="1">
      <alignment horizontal="left" vertical="center"/>
    </xf>
    <xf numFmtId="0" fontId="7" fillId="0" borderId="0" xfId="0" applyFont="1" applyAlignment="1">
      <alignment horizontal="left" vertical="center"/>
    </xf>
    <xf numFmtId="0" fontId="7" fillId="2" borderId="44" xfId="0" applyFont="1" applyFill="1"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6" fillId="0" borderId="44" xfId="0" applyFont="1" applyBorder="1" applyAlignment="1">
      <alignment horizontal="left" vertical="center"/>
    </xf>
    <xf numFmtId="0" fontId="0" fillId="0" borderId="44" xfId="0" applyBorder="1" applyAlignment="1">
      <alignment horizontal="left" vertical="center"/>
    </xf>
    <xf numFmtId="0" fontId="0" fillId="0" borderId="33" xfId="0" applyBorder="1" applyAlignment="1">
      <alignment horizontal="left" vertical="center"/>
    </xf>
    <xf numFmtId="0" fontId="7" fillId="0" borderId="44" xfId="0" applyFont="1" applyBorder="1" applyAlignment="1">
      <alignment horizontal="left" vertical="center"/>
    </xf>
    <xf numFmtId="0" fontId="7" fillId="0" borderId="33" xfId="0" applyFont="1" applyBorder="1" applyAlignment="1">
      <alignment horizontal="left" vertical="center"/>
    </xf>
    <xf numFmtId="0" fontId="8" fillId="2" borderId="44" xfId="1" applyFill="1" applyBorder="1" applyAlignment="1" applyProtection="1">
      <alignment horizontal="left" vertical="center"/>
      <protection locked="0"/>
    </xf>
    <xf numFmtId="0" fontId="0" fillId="2" borderId="44" xfId="0" applyFill="1" applyBorder="1" applyAlignment="1" applyProtection="1">
      <alignment horizontal="left" vertical="center"/>
      <protection locked="0"/>
    </xf>
    <xf numFmtId="49" fontId="7" fillId="0" borderId="44" xfId="0" applyNumberFormat="1" applyFont="1" applyBorder="1" applyAlignment="1">
      <alignment horizontal="left" vertical="center"/>
    </xf>
    <xf numFmtId="49" fontId="7" fillId="2" borderId="44" xfId="0" applyNumberFormat="1" applyFont="1" applyFill="1" applyBorder="1" applyAlignment="1" applyProtection="1">
      <alignment horizontal="left" vertical="center"/>
      <protection locked="0"/>
    </xf>
    <xf numFmtId="49" fontId="7" fillId="0" borderId="23" xfId="0" applyNumberFormat="1" applyFont="1" applyBorder="1" applyAlignment="1">
      <alignment horizontal="left" vertical="center"/>
    </xf>
    <xf numFmtId="0" fontId="0" fillId="0" borderId="23" xfId="0" applyBorder="1" applyAlignment="1">
      <alignment horizontal="left" vertical="center"/>
    </xf>
    <xf numFmtId="0" fontId="0" fillId="0" borderId="21" xfId="0" applyBorder="1" applyAlignment="1">
      <alignment horizontal="left" vertical="center"/>
    </xf>
    <xf numFmtId="49" fontId="7" fillId="4" borderId="44" xfId="0" applyNumberFormat="1" applyFont="1" applyFill="1" applyBorder="1" applyAlignment="1" applyProtection="1">
      <alignment horizontal="left" vertical="center"/>
      <protection locked="0"/>
    </xf>
    <xf numFmtId="0" fontId="9" fillId="8" borderId="44" xfId="0" applyFont="1" applyFill="1" applyBorder="1" applyAlignment="1">
      <alignment horizontal="left" vertical="center"/>
    </xf>
    <xf numFmtId="0" fontId="9" fillId="8" borderId="33" xfId="0" applyFont="1" applyFill="1" applyBorder="1" applyAlignment="1">
      <alignment horizontal="left" vertical="center"/>
    </xf>
    <xf numFmtId="0" fontId="9" fillId="8" borderId="55" xfId="0" applyFont="1" applyFill="1" applyBorder="1" applyAlignment="1">
      <alignment horizontal="left" vertical="center" wrapText="1"/>
    </xf>
    <xf numFmtId="0" fontId="9" fillId="8" borderId="56" xfId="0" applyFont="1" applyFill="1" applyBorder="1" applyAlignment="1">
      <alignment horizontal="left" vertical="center" wrapText="1"/>
    </xf>
    <xf numFmtId="0" fontId="7" fillId="0" borderId="45" xfId="0" applyFont="1" applyBorder="1" applyAlignment="1">
      <alignment horizontal="left" vertical="center"/>
    </xf>
    <xf numFmtId="0" fontId="0" fillId="2" borderId="33" xfId="0" applyFill="1" applyBorder="1" applyAlignment="1" applyProtection="1">
      <alignment horizontal="left" vertical="center"/>
      <protection locked="0"/>
    </xf>
    <xf numFmtId="49" fontId="0" fillId="0" borderId="44" xfId="0" applyNumberFormat="1" applyBorder="1" applyAlignment="1" applyProtection="1">
      <alignment horizontal="left" vertical="center"/>
      <protection locked="0"/>
    </xf>
    <xf numFmtId="0" fontId="11" fillId="0" borderId="49" xfId="0" applyFont="1" applyBorder="1" applyAlignment="1">
      <alignment horizontal="left" vertical="center" wrapText="1"/>
    </xf>
    <xf numFmtId="0" fontId="11" fillId="0" borderId="40" xfId="0" applyFont="1" applyBorder="1" applyAlignment="1">
      <alignment horizontal="left" vertical="center" wrapText="1"/>
    </xf>
    <xf numFmtId="0" fontId="11" fillId="0" borderId="48" xfId="0" applyFont="1" applyBorder="1" applyAlignment="1">
      <alignment horizontal="left" vertical="center" wrapText="1"/>
    </xf>
    <xf numFmtId="0" fontId="11" fillId="0" borderId="75" xfId="0" applyFont="1" applyBorder="1" applyAlignment="1">
      <alignment horizontal="left" vertical="center" wrapText="1"/>
    </xf>
    <xf numFmtId="0" fontId="11" fillId="0" borderId="1" xfId="0" applyFont="1" applyBorder="1" applyAlignment="1">
      <alignment horizontal="left" vertical="center" wrapText="1"/>
    </xf>
    <xf numFmtId="0" fontId="11" fillId="0" borderId="54" xfId="0" applyFont="1" applyBorder="1" applyAlignment="1">
      <alignment horizontal="left" vertical="center" wrapText="1"/>
    </xf>
    <xf numFmtId="0" fontId="9" fillId="0" borderId="29" xfId="0" quotePrefix="1" applyFont="1" applyBorder="1" applyAlignment="1">
      <alignment horizontal="left" vertical="center" wrapText="1"/>
    </xf>
    <xf numFmtId="0" fontId="9" fillId="0" borderId="45" xfId="0" applyFont="1" applyBorder="1" applyAlignment="1">
      <alignment horizontal="left" vertical="center" wrapText="1"/>
    </xf>
    <xf numFmtId="0" fontId="9" fillId="0" borderId="27" xfId="0" applyFont="1" applyBorder="1" applyAlignment="1">
      <alignment horizontal="left" vertical="center" wrapText="1"/>
    </xf>
    <xf numFmtId="0" fontId="9" fillId="0" borderId="34" xfId="0" quotePrefix="1" applyFont="1" applyBorder="1" applyAlignment="1">
      <alignment horizontal="left" vertical="center" wrapText="1"/>
    </xf>
    <xf numFmtId="0" fontId="9" fillId="0" borderId="23" xfId="0" applyFont="1" applyBorder="1" applyAlignment="1">
      <alignment horizontal="left" vertical="center" wrapText="1"/>
    </xf>
    <xf numFmtId="0" fontId="9" fillId="0" borderId="21" xfId="0" applyFont="1" applyBorder="1" applyAlignment="1">
      <alignment horizontal="left" vertical="center" wrapText="1"/>
    </xf>
    <xf numFmtId="0" fontId="9" fillId="0" borderId="11" xfId="0" applyFont="1" applyBorder="1" applyAlignment="1">
      <alignment horizontal="left" vertical="center"/>
    </xf>
    <xf numFmtId="0" fontId="9" fillId="0" borderId="44" xfId="0" applyFont="1" applyBorder="1" applyAlignment="1">
      <alignment horizontal="left" vertical="center"/>
    </xf>
    <xf numFmtId="49" fontId="9" fillId="13" borderId="0" xfId="0" applyNumberFormat="1" applyFont="1" applyFill="1" applyAlignment="1">
      <alignment horizontal="center" vertical="top" textRotation="180"/>
    </xf>
    <xf numFmtId="0" fontId="9" fillId="0" borderId="11" xfId="0" applyFont="1" applyBorder="1" applyAlignment="1">
      <alignment horizontal="center" vertical="center"/>
    </xf>
    <xf numFmtId="0" fontId="9" fillId="0" borderId="44" xfId="0" applyFont="1" applyBorder="1" applyAlignment="1">
      <alignment horizontal="center" vertical="center"/>
    </xf>
    <xf numFmtId="0" fontId="11" fillId="0" borderId="49" xfId="0" applyFont="1" applyBorder="1" applyAlignment="1">
      <alignment horizontal="center" vertical="center"/>
    </xf>
    <xf numFmtId="0" fontId="11" fillId="0" borderId="48" xfId="0" applyFont="1" applyBorder="1" applyAlignment="1">
      <alignment horizontal="center" vertical="center"/>
    </xf>
    <xf numFmtId="0" fontId="11" fillId="0" borderId="75" xfId="0" applyFont="1" applyBorder="1" applyAlignment="1">
      <alignment horizontal="center" vertical="center"/>
    </xf>
    <xf numFmtId="0" fontId="11" fillId="0" borderId="54" xfId="0" applyFont="1" applyBorder="1" applyAlignment="1">
      <alignment horizontal="center" vertical="center"/>
    </xf>
    <xf numFmtId="0" fontId="11" fillId="0" borderId="3" xfId="0" applyFont="1" applyBorder="1" applyAlignment="1">
      <alignment horizontal="center" vertical="center" wrapText="1"/>
    </xf>
    <xf numFmtId="0" fontId="11" fillId="0" borderId="62" xfId="0" applyFont="1" applyBorder="1" applyAlignment="1">
      <alignment horizontal="center" vertical="center"/>
    </xf>
    <xf numFmtId="0" fontId="11" fillId="0" borderId="2" xfId="0" applyFont="1" applyBorder="1" applyAlignment="1">
      <alignment horizontal="center" vertical="center"/>
    </xf>
    <xf numFmtId="0" fontId="11" fillId="0" borderId="40" xfId="0" applyFont="1" applyBorder="1" applyAlignment="1">
      <alignment horizontal="center" vertical="center"/>
    </xf>
    <xf numFmtId="0" fontId="11" fillId="0" borderId="53" xfId="0" applyFont="1" applyBorder="1" applyAlignment="1">
      <alignment horizontal="center" vertical="center"/>
    </xf>
    <xf numFmtId="0" fontId="11" fillId="0" borderId="1" xfId="0" applyFont="1" applyBorder="1" applyAlignment="1">
      <alignment horizontal="center" vertical="center"/>
    </xf>
    <xf numFmtId="0" fontId="11" fillId="0" borderId="62" xfId="0" applyFont="1" applyBorder="1" applyAlignment="1">
      <alignment horizontal="center" vertical="center" wrapText="1"/>
    </xf>
    <xf numFmtId="0" fontId="9" fillId="0" borderId="7" xfId="0" applyFont="1" applyBorder="1" applyAlignment="1">
      <alignment horizontal="center" vertical="center"/>
    </xf>
    <xf numFmtId="0" fontId="9" fillId="0" borderId="58" xfId="0" applyFont="1" applyBorder="1" applyAlignment="1">
      <alignment horizontal="center" vertical="center"/>
    </xf>
    <xf numFmtId="3" fontId="11" fillId="2" borderId="37" xfId="0" applyNumberFormat="1" applyFont="1" applyFill="1" applyBorder="1" applyAlignment="1" applyProtection="1">
      <alignment horizontal="right" vertical="center"/>
      <protection locked="0"/>
    </xf>
    <xf numFmtId="3" fontId="11" fillId="2" borderId="60" xfId="0" applyNumberFormat="1" applyFont="1" applyFill="1" applyBorder="1" applyAlignment="1" applyProtection="1">
      <alignment horizontal="right" vertical="center"/>
      <protection locked="0"/>
    </xf>
    <xf numFmtId="0" fontId="9" fillId="8" borderId="42" xfId="0" applyFont="1" applyFill="1" applyBorder="1" applyAlignment="1">
      <alignment horizontal="left" vertical="center"/>
    </xf>
    <xf numFmtId="0" fontId="12" fillId="8" borderId="36" xfId="0" applyFont="1" applyFill="1" applyBorder="1" applyAlignment="1">
      <alignment horizontal="left" vertical="center"/>
    </xf>
    <xf numFmtId="0" fontId="12" fillId="8" borderId="41" xfId="0" applyFont="1" applyFill="1" applyBorder="1" applyAlignment="1">
      <alignment horizontal="left" vertical="center"/>
    </xf>
    <xf numFmtId="0" fontId="9" fillId="8" borderId="79" xfId="0" applyFont="1" applyFill="1" applyBorder="1" applyAlignment="1">
      <alignment horizontal="center" vertical="center"/>
    </xf>
    <xf numFmtId="0" fontId="9" fillId="8" borderId="23" xfId="0" applyFont="1" applyFill="1" applyBorder="1" applyAlignment="1">
      <alignment horizontal="center" vertical="center"/>
    </xf>
    <xf numFmtId="0" fontId="11" fillId="0" borderId="78" xfId="0" applyFont="1" applyBorder="1" applyAlignment="1">
      <alignment horizontal="center" vertical="center"/>
    </xf>
    <xf numFmtId="0" fontId="0" fillId="0" borderId="27" xfId="0" applyBorder="1" applyAlignment="1">
      <alignment horizontal="center" vertical="center"/>
    </xf>
    <xf numFmtId="0" fontId="0" fillId="0" borderId="40" xfId="0" applyBorder="1" applyAlignment="1">
      <alignment horizontal="center" vertical="center"/>
    </xf>
    <xf numFmtId="0" fontId="9" fillId="0" borderId="18" xfId="0" applyFont="1" applyBorder="1" applyAlignment="1">
      <alignment horizontal="left" vertical="center"/>
    </xf>
    <xf numFmtId="0" fontId="9" fillId="0" borderId="50" xfId="0" applyFont="1" applyBorder="1" applyAlignment="1">
      <alignment horizontal="left" vertical="center"/>
    </xf>
    <xf numFmtId="0" fontId="9" fillId="0" borderId="8" xfId="0" applyFont="1" applyBorder="1" applyAlignment="1">
      <alignment horizontal="center" vertical="center"/>
    </xf>
    <xf numFmtId="0" fontId="9" fillId="0" borderId="46" xfId="0" applyFont="1" applyBorder="1" applyAlignment="1">
      <alignment horizontal="center" vertical="center"/>
    </xf>
    <xf numFmtId="0" fontId="9" fillId="0" borderId="29" xfId="0" applyFont="1" applyBorder="1" applyAlignment="1">
      <alignment horizontal="center" vertical="center"/>
    </xf>
    <xf numFmtId="0" fontId="11" fillId="0" borderId="4" xfId="0" applyFont="1"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center" vertical="center"/>
    </xf>
    <xf numFmtId="0" fontId="10" fillId="2" borderId="11" xfId="0" applyFont="1" applyFill="1" applyBorder="1" applyAlignment="1" applyProtection="1">
      <alignment horizontal="left" vertical="center"/>
      <protection locked="0"/>
    </xf>
    <xf numFmtId="0" fontId="10" fillId="2" borderId="44" xfId="0" applyFont="1" applyFill="1" applyBorder="1" applyAlignment="1" applyProtection="1">
      <alignment vertical="center"/>
      <protection locked="0"/>
    </xf>
    <xf numFmtId="0" fontId="11" fillId="0" borderId="65" xfId="0" applyFont="1" applyBorder="1" applyAlignment="1">
      <alignment horizontal="left" vertical="center"/>
    </xf>
    <xf numFmtId="0" fontId="11" fillId="0" borderId="64" xfId="0" applyFont="1" applyBorder="1" applyAlignment="1">
      <alignment horizontal="left" vertical="center"/>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72" xfId="0" applyFont="1" applyBorder="1" applyAlignment="1">
      <alignment horizontal="left" vertical="center"/>
    </xf>
    <xf numFmtId="0" fontId="11" fillId="0" borderId="54" xfId="0" applyFont="1" applyBorder="1" applyAlignment="1">
      <alignment horizontal="left" vertical="center"/>
    </xf>
    <xf numFmtId="0" fontId="9" fillId="0" borderId="82" xfId="0" applyFont="1" applyBorder="1" applyAlignment="1">
      <alignment horizontal="center" vertical="center" wrapText="1"/>
    </xf>
    <xf numFmtId="0" fontId="9" fillId="0" borderId="77" xfId="0" applyFont="1" applyBorder="1" applyAlignment="1">
      <alignment horizontal="center" vertical="center" wrapText="1"/>
    </xf>
    <xf numFmtId="49" fontId="10" fillId="0" borderId="1" xfId="0" applyNumberFormat="1" applyFont="1" applyBorder="1"/>
    <xf numFmtId="0" fontId="12" fillId="0" borderId="51" xfId="0" applyFont="1" applyBorder="1" applyAlignment="1">
      <alignment horizontal="left" vertical="center"/>
    </xf>
    <xf numFmtId="0" fontId="9" fillId="0" borderId="0" xfId="0" applyFont="1" applyAlignment="1">
      <alignment vertical="center"/>
    </xf>
    <xf numFmtId="3" fontId="10" fillId="2" borderId="7" xfId="0" applyNumberFormat="1" applyFont="1" applyFill="1" applyBorder="1" applyAlignment="1" applyProtection="1">
      <alignment horizontal="center" vertical="center"/>
      <protection locked="0"/>
    </xf>
    <xf numFmtId="3" fontId="10" fillId="2" borderId="58" xfId="0" applyNumberFormat="1" applyFont="1" applyFill="1" applyBorder="1" applyAlignment="1" applyProtection="1">
      <alignment horizontal="center" vertical="center"/>
      <protection locked="0"/>
    </xf>
    <xf numFmtId="3" fontId="10" fillId="2" borderId="4" xfId="0" applyNumberFormat="1" applyFont="1" applyFill="1" applyBorder="1" applyAlignment="1" applyProtection="1">
      <alignment horizontal="center" vertical="center"/>
      <protection locked="0"/>
    </xf>
    <xf numFmtId="3" fontId="10" fillId="2" borderId="59" xfId="0" applyNumberFormat="1" applyFont="1" applyFill="1" applyBorder="1" applyAlignment="1" applyProtection="1">
      <alignment horizontal="center" vertical="center"/>
      <protection locked="0"/>
    </xf>
    <xf numFmtId="0" fontId="11" fillId="0" borderId="42" xfId="0" applyFont="1" applyBorder="1" applyAlignment="1">
      <alignment horizontal="left" vertical="center"/>
    </xf>
    <xf numFmtId="0" fontId="10" fillId="0" borderId="36" xfId="0" applyFont="1" applyBorder="1" applyAlignment="1">
      <alignment vertical="center"/>
    </xf>
    <xf numFmtId="0" fontId="10" fillId="0" borderId="41" xfId="0" applyFont="1" applyBorder="1" applyAlignment="1">
      <alignment vertical="center"/>
    </xf>
    <xf numFmtId="0" fontId="10" fillId="0" borderId="43" xfId="0" applyFont="1" applyBorder="1" applyAlignment="1">
      <alignment horizontal="left" vertical="center"/>
    </xf>
    <xf numFmtId="0" fontId="10" fillId="0" borderId="36" xfId="0" applyFont="1" applyBorder="1" applyAlignment="1">
      <alignment horizontal="left" vertical="center"/>
    </xf>
    <xf numFmtId="0" fontId="10" fillId="0" borderId="41" xfId="0" applyFont="1" applyBorder="1" applyAlignment="1">
      <alignment horizontal="left" vertical="center"/>
    </xf>
    <xf numFmtId="0" fontId="10" fillId="0" borderId="51" xfId="0" applyFont="1" applyBorder="1" applyAlignment="1">
      <alignment horizontal="left" vertical="top" wrapText="1"/>
    </xf>
    <xf numFmtId="0" fontId="10" fillId="0" borderId="0" xfId="0" applyFont="1" applyAlignment="1">
      <alignment horizontal="left" vertical="top" wrapText="1"/>
    </xf>
    <xf numFmtId="0" fontId="10" fillId="0" borderId="52" xfId="0" applyFont="1" applyBorder="1" applyAlignment="1">
      <alignment horizontal="left" vertical="top" wrapText="1"/>
    </xf>
    <xf numFmtId="0" fontId="11" fillId="0" borderId="36" xfId="0" applyFont="1" applyBorder="1" applyAlignment="1">
      <alignment horizontal="left" vertical="center"/>
    </xf>
    <xf numFmtId="0" fontId="11" fillId="0" borderId="41" xfId="0" applyFont="1" applyBorder="1" applyAlignment="1">
      <alignment horizontal="left" vertical="center"/>
    </xf>
    <xf numFmtId="0" fontId="11" fillId="0" borderId="8" xfId="0" applyFont="1" applyBorder="1" applyAlignment="1">
      <alignment horizontal="left" vertical="center"/>
    </xf>
    <xf numFmtId="0" fontId="11" fillId="0" borderId="45" xfId="0" applyFont="1" applyBorder="1" applyAlignment="1">
      <alignment horizontal="left" vertical="center"/>
    </xf>
    <xf numFmtId="0" fontId="11" fillId="0" borderId="27" xfId="0" applyFont="1" applyBorder="1" applyAlignment="1">
      <alignment horizontal="left" vertical="center"/>
    </xf>
    <xf numFmtId="49" fontId="10" fillId="2" borderId="1" xfId="0" applyNumberFormat="1" applyFont="1" applyFill="1" applyBorder="1" applyProtection="1">
      <protection locked="0"/>
    </xf>
    <xf numFmtId="49" fontId="10" fillId="3" borderId="2" xfId="0" applyNumberFormat="1" applyFont="1" applyFill="1" applyBorder="1" applyAlignment="1" applyProtection="1">
      <alignment horizontal="left" vertical="top" wrapText="1"/>
      <protection locked="0"/>
    </xf>
    <xf numFmtId="49" fontId="7" fillId="3" borderId="40" xfId="0" applyNumberFormat="1" applyFont="1" applyFill="1" applyBorder="1" applyAlignment="1" applyProtection="1">
      <alignment horizontal="left" vertical="top" wrapText="1"/>
      <protection locked="0"/>
    </xf>
    <xf numFmtId="49" fontId="7" fillId="3" borderId="48" xfId="0" applyNumberFormat="1" applyFont="1" applyFill="1" applyBorder="1" applyAlignment="1" applyProtection="1">
      <alignment horizontal="left" vertical="top" wrapText="1"/>
      <protection locked="0"/>
    </xf>
    <xf numFmtId="49" fontId="10" fillId="3" borderId="51" xfId="0" applyNumberFormat="1" applyFont="1" applyFill="1" applyBorder="1" applyAlignment="1" applyProtection="1">
      <alignment horizontal="left" vertical="top" wrapText="1"/>
      <protection locked="0"/>
    </xf>
    <xf numFmtId="49" fontId="7" fillId="3" borderId="0" xfId="0" applyNumberFormat="1" applyFont="1" applyFill="1" applyAlignment="1" applyProtection="1">
      <alignment horizontal="left" vertical="top" wrapText="1"/>
      <protection locked="0"/>
    </xf>
    <xf numFmtId="49" fontId="7" fillId="3" borderId="52" xfId="0" applyNumberFormat="1" applyFont="1" applyFill="1" applyBorder="1" applyAlignment="1" applyProtection="1">
      <alignment horizontal="left" vertical="top" wrapText="1"/>
      <protection locked="0"/>
    </xf>
    <xf numFmtId="49" fontId="7" fillId="3" borderId="51" xfId="0" applyNumberFormat="1" applyFont="1" applyFill="1" applyBorder="1" applyAlignment="1" applyProtection="1">
      <alignment horizontal="left" vertical="top" wrapText="1"/>
      <protection locked="0"/>
    </xf>
    <xf numFmtId="49" fontId="7" fillId="3" borderId="53" xfId="0" applyNumberFormat="1" applyFont="1" applyFill="1" applyBorder="1" applyAlignment="1" applyProtection="1">
      <alignment horizontal="left" vertical="top" wrapText="1"/>
      <protection locked="0"/>
    </xf>
    <xf numFmtId="49" fontId="7" fillId="3" borderId="1" xfId="0" applyNumberFormat="1" applyFont="1" applyFill="1" applyBorder="1" applyAlignment="1" applyProtection="1">
      <alignment horizontal="left" vertical="top" wrapText="1"/>
      <protection locked="0"/>
    </xf>
    <xf numFmtId="49" fontId="7" fillId="3" borderId="54" xfId="0" applyNumberFormat="1" applyFont="1" applyFill="1" applyBorder="1" applyAlignment="1" applyProtection="1">
      <alignment horizontal="left" vertical="top" wrapText="1"/>
      <protection locked="0"/>
    </xf>
    <xf numFmtId="0" fontId="11" fillId="0" borderId="51" xfId="0" applyFont="1" applyBorder="1" applyAlignment="1">
      <alignment horizontal="left" vertical="center"/>
    </xf>
    <xf numFmtId="0" fontId="11" fillId="0" borderId="0" xfId="0" applyFont="1" applyAlignment="1">
      <alignment vertical="center"/>
    </xf>
    <xf numFmtId="0" fontId="11" fillId="0" borderId="52" xfId="0" applyFont="1" applyBorder="1" applyAlignment="1">
      <alignment vertical="center"/>
    </xf>
    <xf numFmtId="0" fontId="10" fillId="0" borderId="0" xfId="0" applyFont="1" applyAlignment="1">
      <alignment vertical="top" wrapText="1"/>
    </xf>
    <xf numFmtId="0" fontId="10" fillId="0" borderId="52" xfId="0" applyFont="1" applyBorder="1" applyAlignment="1">
      <alignment vertical="top" wrapText="1"/>
    </xf>
    <xf numFmtId="0" fontId="10" fillId="2" borderId="34" xfId="0" applyFont="1" applyFill="1" applyBorder="1" applyAlignment="1" applyProtection="1">
      <alignment horizontal="left" vertical="center"/>
      <protection locked="0"/>
    </xf>
    <xf numFmtId="0" fontId="10" fillId="2" borderId="23" xfId="0" applyFont="1" applyFill="1" applyBorder="1" applyAlignment="1" applyProtection="1">
      <alignment vertical="center"/>
      <protection locked="0"/>
    </xf>
    <xf numFmtId="0" fontId="12" fillId="0" borderId="8" xfId="0" applyFont="1" applyBorder="1" applyAlignment="1">
      <alignment horizontal="left" vertical="center"/>
    </xf>
    <xf numFmtId="0" fontId="9" fillId="0" borderId="45" xfId="0" applyFont="1" applyBorder="1" applyAlignment="1">
      <alignment vertical="center"/>
    </xf>
    <xf numFmtId="0" fontId="9" fillId="0" borderId="27" xfId="0" applyFont="1" applyBorder="1" applyAlignment="1">
      <alignment vertical="center"/>
    </xf>
    <xf numFmtId="49" fontId="10" fillId="3" borderId="53" xfId="0" applyNumberFormat="1" applyFont="1" applyFill="1" applyBorder="1" applyAlignment="1" applyProtection="1">
      <alignment horizontal="left" vertical="top" wrapText="1"/>
      <protection locked="0"/>
    </xf>
    <xf numFmtId="49" fontId="10" fillId="3" borderId="1" xfId="0" applyNumberFormat="1" applyFont="1" applyFill="1" applyBorder="1" applyAlignment="1" applyProtection="1">
      <alignment horizontal="left" vertical="top" wrapText="1"/>
      <protection locked="0"/>
    </xf>
    <xf numFmtId="49" fontId="10" fillId="3" borderId="54" xfId="0" applyNumberFormat="1" applyFont="1" applyFill="1" applyBorder="1" applyAlignment="1" applyProtection="1">
      <alignment horizontal="left" vertical="top" wrapText="1"/>
      <protection locked="0"/>
    </xf>
    <xf numFmtId="0" fontId="9" fillId="8" borderId="43" xfId="0" applyFont="1" applyFill="1" applyBorder="1" applyAlignment="1">
      <alignment horizontal="left" vertical="center"/>
    </xf>
    <xf numFmtId="0" fontId="9" fillId="8" borderId="36" xfId="0" applyFont="1" applyFill="1" applyBorder="1" applyAlignment="1">
      <alignment horizontal="left" vertical="center"/>
    </xf>
    <xf numFmtId="0" fontId="9" fillId="8" borderId="41" xfId="0" applyFont="1" applyFill="1" applyBorder="1" applyAlignment="1">
      <alignment horizontal="left" vertical="center"/>
    </xf>
    <xf numFmtId="0" fontId="11" fillId="9" borderId="42" xfId="0" applyFont="1" applyFill="1" applyBorder="1" applyAlignment="1">
      <alignment horizontal="left" vertical="center"/>
    </xf>
    <xf numFmtId="0" fontId="11" fillId="9" borderId="36" xfId="0" applyFont="1" applyFill="1" applyBorder="1" applyAlignment="1">
      <alignment horizontal="left" vertical="center"/>
    </xf>
    <xf numFmtId="0" fontId="11" fillId="9" borderId="41" xfId="0" applyFont="1" applyFill="1" applyBorder="1" applyAlignment="1">
      <alignment horizontal="left" vertical="center"/>
    </xf>
    <xf numFmtId="0" fontId="12" fillId="8" borderId="43" xfId="0" quotePrefix="1" applyFont="1" applyFill="1" applyBorder="1" applyAlignment="1">
      <alignment horizontal="left" vertical="center"/>
    </xf>
    <xf numFmtId="0" fontId="11" fillId="0" borderId="65" xfId="0" applyFont="1" applyBorder="1" applyAlignment="1">
      <alignment horizontal="center" vertical="center"/>
    </xf>
    <xf numFmtId="0" fontId="11" fillId="0" borderId="64" xfId="0" applyFont="1" applyBorder="1" applyAlignment="1">
      <alignment horizontal="center" vertical="center"/>
    </xf>
    <xf numFmtId="0" fontId="9" fillId="0" borderId="4" xfId="0" applyFont="1" applyBorder="1" applyAlignment="1">
      <alignment horizontal="center" vertical="center"/>
    </xf>
    <xf numFmtId="0" fontId="9" fillId="0" borderId="59" xfId="0" applyFont="1" applyBorder="1" applyAlignment="1">
      <alignment horizontal="center" vertical="center"/>
    </xf>
    <xf numFmtId="0" fontId="9" fillId="0" borderId="83" xfId="0" applyFont="1" applyBorder="1" applyAlignment="1">
      <alignment horizontal="center" vertical="center" wrapText="1"/>
    </xf>
    <xf numFmtId="0" fontId="9" fillId="8" borderId="2" xfId="0" applyFont="1" applyFill="1" applyBorder="1" applyAlignment="1">
      <alignment horizontal="left" vertical="center" wrapText="1"/>
    </xf>
    <xf numFmtId="0" fontId="9" fillId="8" borderId="40" xfId="0" applyFont="1" applyFill="1" applyBorder="1" applyAlignment="1">
      <alignment horizontal="left" vertical="center" wrapText="1"/>
    </xf>
    <xf numFmtId="0" fontId="9" fillId="8" borderId="48" xfId="0" applyFont="1" applyFill="1" applyBorder="1" applyAlignment="1">
      <alignment horizontal="left" vertical="center" wrapText="1"/>
    </xf>
    <xf numFmtId="0" fontId="9" fillId="8" borderId="51" xfId="0" applyFont="1" applyFill="1" applyBorder="1" applyAlignment="1">
      <alignment horizontal="left" vertical="center" wrapText="1"/>
    </xf>
    <xf numFmtId="0" fontId="9" fillId="8" borderId="0" xfId="0" applyFont="1" applyFill="1" applyAlignment="1">
      <alignment horizontal="left" vertical="center" wrapText="1"/>
    </xf>
    <xf numFmtId="0" fontId="9" fillId="8" borderId="52" xfId="0" applyFont="1" applyFill="1" applyBorder="1" applyAlignment="1">
      <alignment horizontal="left" vertical="center" wrapText="1"/>
    </xf>
    <xf numFmtId="0" fontId="9" fillId="8" borderId="53" xfId="0" applyFont="1" applyFill="1" applyBorder="1" applyAlignment="1">
      <alignment horizontal="left" vertical="center" wrapText="1"/>
    </xf>
    <xf numFmtId="0" fontId="9" fillId="8" borderId="1" xfId="0" applyFont="1" applyFill="1" applyBorder="1" applyAlignment="1">
      <alignment horizontal="left" vertical="center" wrapText="1"/>
    </xf>
    <xf numFmtId="0" fontId="9" fillId="8" borderId="54" xfId="0" applyFont="1" applyFill="1" applyBorder="1" applyAlignment="1">
      <alignment horizontal="left" vertical="center" wrapText="1"/>
    </xf>
    <xf numFmtId="3" fontId="9" fillId="0" borderId="8" xfId="0" applyNumberFormat="1" applyFont="1" applyBorder="1" applyAlignment="1">
      <alignment horizontal="center" vertical="center"/>
    </xf>
    <xf numFmtId="3" fontId="9" fillId="0" borderId="46" xfId="0" applyNumberFormat="1" applyFont="1" applyBorder="1" applyAlignment="1">
      <alignment horizontal="center" vertical="center"/>
    </xf>
    <xf numFmtId="0" fontId="10" fillId="0" borderId="42" xfId="0" applyFont="1" applyBorder="1" applyAlignment="1">
      <alignment horizontal="left" vertical="center"/>
    </xf>
    <xf numFmtId="0" fontId="9" fillId="0" borderId="36" xfId="0" applyFont="1" applyBorder="1" applyAlignment="1">
      <alignment horizontal="left" vertical="center"/>
    </xf>
    <xf numFmtId="0" fontId="9" fillId="0" borderId="36" xfId="0" applyFont="1" applyBorder="1" applyAlignment="1">
      <alignment vertical="center"/>
    </xf>
    <xf numFmtId="49" fontId="9" fillId="12" borderId="0" xfId="0" applyNumberFormat="1" applyFont="1" applyFill="1" applyAlignment="1">
      <alignment horizontal="center" vertical="top" textRotation="180"/>
    </xf>
    <xf numFmtId="49" fontId="9" fillId="12" borderId="1" xfId="0" applyNumberFormat="1" applyFont="1" applyFill="1" applyBorder="1" applyAlignment="1">
      <alignment horizontal="center" vertical="top" textRotation="180"/>
    </xf>
    <xf numFmtId="0" fontId="10" fillId="2" borderId="18" xfId="0" applyFont="1" applyFill="1" applyBorder="1" applyAlignment="1" applyProtection="1">
      <alignment horizontal="left" vertical="center"/>
      <protection locked="0"/>
    </xf>
    <xf numFmtId="0" fontId="10" fillId="2" borderId="50" xfId="0" applyFont="1" applyFill="1" applyBorder="1" applyAlignment="1" applyProtection="1">
      <alignment vertical="center"/>
      <protection locked="0"/>
    </xf>
    <xf numFmtId="0" fontId="9" fillId="8" borderId="2" xfId="12" applyFont="1" applyFill="1" applyBorder="1" applyAlignment="1">
      <alignment horizontal="left" vertical="top" wrapText="1"/>
    </xf>
    <xf numFmtId="0" fontId="9" fillId="8" borderId="40" xfId="12" applyFont="1" applyFill="1" applyBorder="1" applyAlignment="1">
      <alignment horizontal="left" vertical="top"/>
    </xf>
    <xf numFmtId="0" fontId="9" fillId="8" borderId="48" xfId="12" applyFont="1" applyFill="1" applyBorder="1" applyAlignment="1">
      <alignment horizontal="left" vertical="top"/>
    </xf>
  </cellXfs>
  <cellStyles count="39">
    <cellStyle name="Hyperlink 2" xfId="2" xr:uid="{00000000-0005-0000-0000-000001000000}"/>
    <cellStyle name="Komma" xfId="38" builtinId="3"/>
    <cellStyle name="Komma 2" xfId="14" xr:uid="{00000000-0005-0000-0000-000003000000}"/>
    <cellStyle name="Komma 3" xfId="4" xr:uid="{00000000-0005-0000-0000-000004000000}"/>
    <cellStyle name="Link" xfId="1" builtinId="8"/>
    <cellStyle name="Normal 2" xfId="6" xr:uid="{00000000-0005-0000-0000-000005000000}"/>
    <cellStyle name="Normal 2 2" xfId="16" xr:uid="{00000000-0005-0000-0000-000006000000}"/>
    <cellStyle name="Normal 2 2 2" xfId="21" xr:uid="{00000000-0005-0000-0000-000007000000}"/>
    <cellStyle name="Normal 2 2 3" xfId="25" xr:uid="{00000000-0005-0000-0000-000008000000}"/>
    <cellStyle name="Normal 2 2 4" xfId="29" xr:uid="{00000000-0005-0000-0000-000009000000}"/>
    <cellStyle name="Normal 2 2 5" xfId="33" xr:uid="{00000000-0005-0000-0000-00000A000000}"/>
    <cellStyle name="Normal 2 2 6" xfId="37" xr:uid="{00000000-0005-0000-0000-00000B000000}"/>
    <cellStyle name="Normal 2 3" xfId="19" xr:uid="{00000000-0005-0000-0000-00000C000000}"/>
    <cellStyle name="Normal 2 4" xfId="23" xr:uid="{00000000-0005-0000-0000-00000D000000}"/>
    <cellStyle name="Normal 2 5" xfId="27" xr:uid="{00000000-0005-0000-0000-00000E000000}"/>
    <cellStyle name="Normal 2 6" xfId="31" xr:uid="{00000000-0005-0000-0000-00000F000000}"/>
    <cellStyle name="Normal 2 7" xfId="35" xr:uid="{00000000-0005-0000-0000-000010000000}"/>
    <cellStyle name="Normal 3" xfId="7" xr:uid="{00000000-0005-0000-0000-000011000000}"/>
    <cellStyle name="Normal 4" xfId="8" xr:uid="{00000000-0005-0000-0000-000012000000}"/>
    <cellStyle name="Normal 5" xfId="9" xr:uid="{00000000-0005-0000-0000-000013000000}"/>
    <cellStyle name="Normal 5 2" xfId="10" xr:uid="{00000000-0005-0000-0000-000014000000}"/>
    <cellStyle name="Normal 6" xfId="11" xr:uid="{00000000-0005-0000-0000-000015000000}"/>
    <cellStyle name="Prozent" xfId="17" builtinId="5"/>
    <cellStyle name="Prozent 2" xfId="13" xr:uid="{00000000-0005-0000-0000-000017000000}"/>
    <cellStyle name="Prozent 3" xfId="3" xr:uid="{00000000-0005-0000-0000-000018000000}"/>
    <cellStyle name="Standard" xfId="0" builtinId="0"/>
    <cellStyle name="Standard 2" xfId="5" xr:uid="{00000000-0005-0000-0000-00001A000000}"/>
    <cellStyle name="Standard 2 2" xfId="15" xr:uid="{00000000-0005-0000-0000-00001B000000}"/>
    <cellStyle name="Standard 2 2 2" xfId="20" xr:uid="{00000000-0005-0000-0000-00001C000000}"/>
    <cellStyle name="Standard 2 2 3" xfId="24" xr:uid="{00000000-0005-0000-0000-00001D000000}"/>
    <cellStyle name="Standard 2 2 4" xfId="28" xr:uid="{00000000-0005-0000-0000-00001E000000}"/>
    <cellStyle name="Standard 2 2 5" xfId="32" xr:uid="{00000000-0005-0000-0000-00001F000000}"/>
    <cellStyle name="Standard 2 2 6" xfId="36" xr:uid="{00000000-0005-0000-0000-000020000000}"/>
    <cellStyle name="Standard 2 3" xfId="18" xr:uid="{00000000-0005-0000-0000-000021000000}"/>
    <cellStyle name="Standard 2 4" xfId="22" xr:uid="{00000000-0005-0000-0000-000022000000}"/>
    <cellStyle name="Standard 2 5" xfId="26" xr:uid="{00000000-0005-0000-0000-000023000000}"/>
    <cellStyle name="Standard 2 6" xfId="30" xr:uid="{00000000-0005-0000-0000-000024000000}"/>
    <cellStyle name="Standard 2 7" xfId="34" xr:uid="{00000000-0005-0000-0000-000025000000}"/>
    <cellStyle name="Standard 3" xfId="12" xr:uid="{00000000-0005-0000-0000-000026000000}"/>
  </cellStyles>
  <dxfs count="23">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bgColor rgb="FFFFFF99"/>
        </patternFill>
      </fill>
    </dxf>
    <dxf>
      <fill>
        <patternFill>
          <bgColor rgb="FFFFFF99"/>
        </patternFill>
      </fill>
    </dxf>
    <dxf>
      <fill>
        <patternFill>
          <bgColor rgb="FFCCFFFF"/>
        </patternFill>
      </fill>
    </dxf>
  </dxfs>
  <tableStyles count="0" defaultTableStyle="TableStyleMedium9" defaultPivotStyle="PivotStyleLight16"/>
  <colors>
    <mruColors>
      <color rgb="FFFFFF99"/>
      <color rgb="FFCCFFFF"/>
      <color rgb="FFCCFFCC"/>
      <color rgb="FFFFFFCC"/>
      <color rgb="FFCC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600075</xdr:colOff>
      <xdr:row>1</xdr:row>
      <xdr:rowOff>0</xdr:rowOff>
    </xdr:from>
    <xdr:to>
      <xdr:col>12</xdr:col>
      <xdr:colOff>697765</xdr:colOff>
      <xdr:row>4</xdr:row>
      <xdr:rowOff>40</xdr:rowOff>
    </xdr:to>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7400925" y="0"/>
          <a:ext cx="1774090" cy="457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306265</xdr:colOff>
      <xdr:row>1</xdr:row>
      <xdr:rowOff>761443</xdr:rowOff>
    </xdr:to>
    <xdr:pic>
      <xdr:nvPicPr>
        <xdr:cNvPr id="3" name="Grafik 2" descr="EnFK_viersprachi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82790" cy="761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dmin">
    <tabColor theme="1"/>
    <pageSetUpPr fitToPage="1"/>
  </sheetPr>
  <dimension ref="A1:B44"/>
  <sheetViews>
    <sheetView view="pageLayout" zoomScale="115" zoomScaleNormal="130" zoomScaleSheetLayoutView="100" zoomScalePageLayoutView="115" workbookViewId="0">
      <selection activeCell="B7" sqref="B7"/>
    </sheetView>
  </sheetViews>
  <sheetFormatPr baseColWidth="10" defaultColWidth="11.42578125" defaultRowHeight="12.75"/>
  <cols>
    <col min="1" max="1" width="57.28515625" style="85" customWidth="1"/>
    <col min="2" max="2" width="29.7109375" style="85" customWidth="1"/>
    <col min="3" max="21" width="11.42578125" style="85" customWidth="1"/>
    <col min="22" max="16384" width="11.42578125" style="85"/>
  </cols>
  <sheetData>
    <row r="1" spans="1:2" ht="18">
      <c r="A1" s="93" t="s">
        <v>82</v>
      </c>
      <c r="B1" s="395">
        <f ca="1">TODAY()</f>
        <v>44998</v>
      </c>
    </row>
    <row r="2" spans="1:2">
      <c r="A2" s="89"/>
      <c r="B2" s="87">
        <f ca="1">IF(MONTH(B1)&gt;2,YEAR(B1)-1,YEAR(B1)-2)</f>
        <v>2022</v>
      </c>
    </row>
    <row r="3" spans="1:2" ht="15.75">
      <c r="A3" s="95" t="str">
        <f>Sprachen!H14</f>
        <v xml:space="preserve">Version </v>
      </c>
    </row>
    <row r="4" spans="1:2">
      <c r="A4" s="89" t="str">
        <f>Sprachen!H15</f>
        <v xml:space="preserve">Version: </v>
      </c>
      <c r="B4" s="91" t="s">
        <v>581</v>
      </c>
    </row>
    <row r="5" spans="1:2">
      <c r="A5" s="89" t="s">
        <v>85</v>
      </c>
      <c r="B5" s="92">
        <v>44858</v>
      </c>
    </row>
    <row r="6" spans="1:2">
      <c r="A6" s="89"/>
      <c r="B6" s="87"/>
    </row>
    <row r="7" spans="1:2">
      <c r="A7" s="102" t="s">
        <v>86</v>
      </c>
      <c r="B7" s="87"/>
    </row>
    <row r="8" spans="1:2">
      <c r="A8" s="398" t="s">
        <v>543</v>
      </c>
      <c r="B8" s="398"/>
    </row>
    <row r="9" spans="1:2">
      <c r="A9" s="89"/>
      <c r="B9" s="87"/>
    </row>
    <row r="10" spans="1:2" ht="15.75">
      <c r="A10" s="95" t="str">
        <f>Sprachen!H17</f>
        <v>Listes déroulantes</v>
      </c>
      <c r="B10" s="87"/>
    </row>
    <row r="11" spans="1:2" ht="15.75">
      <c r="A11" s="97" t="str">
        <f>Sprachen!H19</f>
        <v>Indication de l'outil ACE utilisé :</v>
      </c>
      <c r="B11" s="90"/>
    </row>
    <row r="12" spans="1:2" ht="15.75">
      <c r="A12" s="98" t="str">
        <f>Sprachen!H20</f>
        <v xml:space="preserve">a) outil ACE de l’EnFK </v>
      </c>
      <c r="B12" s="90"/>
    </row>
    <row r="13" spans="1:2" ht="15.75">
      <c r="A13" s="94" t="str">
        <f>Sprachen!H21</f>
        <v>b) outil du canton</v>
      </c>
      <c r="B13" s="90"/>
    </row>
    <row r="14" spans="1:2" ht="15.75">
      <c r="A14" s="100" t="str">
        <f>Sprachen!H22</f>
        <v>Oui ou Non</v>
      </c>
      <c r="B14" s="90"/>
    </row>
    <row r="15" spans="1:2" ht="15.75">
      <c r="A15" s="94" t="str">
        <f>Sprachen!H23</f>
        <v>oui</v>
      </c>
      <c r="B15" s="90"/>
    </row>
    <row r="16" spans="1:2" ht="15.75">
      <c r="A16" s="94" t="str">
        <f>Sprachen!H24</f>
        <v>non</v>
      </c>
      <c r="B16" s="90"/>
    </row>
    <row r="17" spans="1:2">
      <c r="A17" s="97" t="str">
        <f>Sprachen!H25</f>
        <v>Agent énergétique</v>
      </c>
      <c r="B17" s="88"/>
    </row>
    <row r="18" spans="1:2">
      <c r="A18" s="98" t="str">
        <f>Sprachen!H26</f>
        <v>M</v>
      </c>
      <c r="B18" s="89" t="str">
        <f>Sprachen!H32</f>
        <v>Mazout</v>
      </c>
    </row>
    <row r="19" spans="1:2">
      <c r="A19" s="98" t="str">
        <f>Sprachen!H27</f>
        <v>G</v>
      </c>
      <c r="B19" s="89" t="str">
        <f>Sprachen!H33</f>
        <v>Gaz naturel</v>
      </c>
    </row>
    <row r="20" spans="1:2">
      <c r="A20" s="98" t="str">
        <f>Sprachen!H28</f>
        <v>D</v>
      </c>
      <c r="B20" s="89" t="str">
        <f>Sprachen!H34</f>
        <v>Chaleur ou froid à distance </v>
      </c>
    </row>
    <row r="21" spans="1:2">
      <c r="A21" s="98" t="str">
        <f>Sprachen!H29</f>
        <v>B</v>
      </c>
      <c r="B21" s="89" t="str">
        <f>Sprachen!H35</f>
        <v>Bois, biomasse</v>
      </c>
    </row>
    <row r="22" spans="1:2">
      <c r="A22" s="98" t="str">
        <f>Sprachen!H30</f>
        <v>A</v>
      </c>
      <c r="B22" s="89" t="str">
        <f>Sprachen!H36</f>
        <v xml:space="preserve">Autres combustibles </v>
      </c>
    </row>
    <row r="23" spans="1:2">
      <c r="A23" s="98" t="str">
        <f>Sprachen!H31</f>
        <v>E</v>
      </c>
      <c r="B23" s="89" t="str">
        <f>Sprachen!H37</f>
        <v>Energie électrique</v>
      </c>
    </row>
    <row r="24" spans="1:2">
      <c r="A24" s="96" t="str">
        <f>Sprachen!H38</f>
        <v>Part des coûts de l’énergie</v>
      </c>
      <c r="B24" s="89"/>
    </row>
    <row r="25" spans="1:2">
      <c r="A25" s="99">
        <v>0</v>
      </c>
      <c r="B25" s="89"/>
    </row>
    <row r="26" spans="1:2">
      <c r="A26" s="99">
        <v>0.05</v>
      </c>
      <c r="B26" s="89"/>
    </row>
    <row r="27" spans="1:2">
      <c r="A27" s="99">
        <v>0.1</v>
      </c>
      <c r="B27" s="89"/>
    </row>
    <row r="28" spans="1:2">
      <c r="A28" s="99">
        <v>0.15</v>
      </c>
      <c r="B28" s="89"/>
    </row>
    <row r="29" spans="1:2">
      <c r="A29" s="99">
        <v>0.2</v>
      </c>
      <c r="B29" s="89"/>
    </row>
    <row r="30" spans="1:2">
      <c r="A30" s="99">
        <v>0.25</v>
      </c>
      <c r="B30" s="89"/>
    </row>
    <row r="31" spans="1:2">
      <c r="A31" s="99">
        <v>0.5</v>
      </c>
      <c r="B31" s="89"/>
    </row>
    <row r="32" spans="1:2">
      <c r="A32" s="99">
        <v>0.75</v>
      </c>
      <c r="B32" s="89"/>
    </row>
    <row r="33" spans="1:2">
      <c r="A33" s="99">
        <v>1</v>
      </c>
      <c r="B33" s="89"/>
    </row>
    <row r="34" spans="1:2">
      <c r="A34" s="97" t="str">
        <f>Sprachen!H39</f>
        <v xml:space="preserve">Choix de la langue </v>
      </c>
      <c r="B34" s="87"/>
    </row>
    <row r="35" spans="1:2">
      <c r="A35" s="98" t="s">
        <v>29</v>
      </c>
      <c r="B35" s="87"/>
    </row>
    <row r="36" spans="1:2">
      <c r="A36" s="98" t="s">
        <v>104</v>
      </c>
      <c r="B36" s="87"/>
    </row>
    <row r="37" spans="1:2">
      <c r="A37" s="98" t="s">
        <v>105</v>
      </c>
      <c r="B37" s="87"/>
    </row>
    <row r="38" spans="1:2">
      <c r="A38" s="97" t="str">
        <f>Sprachen!H40</f>
        <v>Facteurs de pondération</v>
      </c>
      <c r="B38" s="97"/>
    </row>
    <row r="39" spans="1:2">
      <c r="A39" s="98" t="str">
        <f>Sprachen!H26</f>
        <v>M</v>
      </c>
      <c r="B39" s="98">
        <v>1</v>
      </c>
    </row>
    <row r="40" spans="1:2">
      <c r="A40" s="98" t="str">
        <f>Sprachen!H27</f>
        <v>G</v>
      </c>
      <c r="B40" s="98">
        <v>1</v>
      </c>
    </row>
    <row r="41" spans="1:2">
      <c r="A41" s="98" t="str">
        <f>Sprachen!H28</f>
        <v>D</v>
      </c>
      <c r="B41" s="98">
        <v>0.6</v>
      </c>
    </row>
    <row r="42" spans="1:2">
      <c r="A42" s="98" t="str">
        <f>Sprachen!H29</f>
        <v>B</v>
      </c>
      <c r="B42" s="98">
        <v>0.7</v>
      </c>
    </row>
    <row r="43" spans="1:2">
      <c r="A43" s="98" t="str">
        <f>Sprachen!H30</f>
        <v>A</v>
      </c>
      <c r="B43" s="98">
        <v>1</v>
      </c>
    </row>
    <row r="44" spans="1:2">
      <c r="A44" s="101" t="str">
        <f>Sprachen!H31</f>
        <v>E</v>
      </c>
      <c r="B44" s="101">
        <v>2</v>
      </c>
    </row>
  </sheetData>
  <mergeCells count="1">
    <mergeCell ref="A8:B8"/>
  </mergeCells>
  <pageMargins left="0.78740157480314965" right="0.75" top="1.1023622047244095" bottom="0.78740157480314965" header="0.47244094488188981" footer="0.39370078740157483"/>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Sprachen">
    <tabColor theme="1"/>
    <pageSetUpPr fitToPage="1"/>
  </sheetPr>
  <dimension ref="A1:H222"/>
  <sheetViews>
    <sheetView view="pageLayout" topLeftCell="A2" zoomScale="85" zoomScaleNormal="85" zoomScaleSheetLayoutView="100" zoomScalePageLayoutView="85" workbookViewId="0">
      <selection activeCell="H12" sqref="H12"/>
    </sheetView>
  </sheetViews>
  <sheetFormatPr baseColWidth="10" defaultColWidth="11.42578125" defaultRowHeight="12.75"/>
  <cols>
    <col min="1" max="1" width="5.42578125" style="107" customWidth="1"/>
    <col min="2" max="2" width="8.5703125" style="107" customWidth="1"/>
    <col min="3" max="3" width="23" style="107" customWidth="1"/>
    <col min="4" max="4" width="30.85546875" style="107" customWidth="1"/>
    <col min="5" max="8" width="52.5703125" style="107" customWidth="1"/>
    <col min="9" max="21" width="11.42578125" style="107" customWidth="1"/>
    <col min="22" max="16384" width="11.42578125" style="107"/>
  </cols>
  <sheetData>
    <row r="1" spans="1:8" ht="67.5" customHeight="1">
      <c r="A1"/>
      <c r="B1" s="116"/>
      <c r="C1" s="158" t="s">
        <v>118</v>
      </c>
      <c r="D1" s="399" t="s">
        <v>119</v>
      </c>
      <c r="E1" s="400"/>
      <c r="F1" s="400"/>
      <c r="G1" s="400"/>
      <c r="H1" s="139"/>
    </row>
    <row r="2" spans="1:8">
      <c r="A2"/>
      <c r="B2"/>
      <c r="C2"/>
      <c r="D2"/>
      <c r="E2"/>
      <c r="F2"/>
      <c r="G2"/>
      <c r="H2"/>
    </row>
    <row r="3" spans="1:8" ht="15.75">
      <c r="A3" s="282"/>
      <c r="B3" s="140"/>
      <c r="C3" s="140" t="s">
        <v>120</v>
      </c>
      <c r="D3" s="118"/>
      <c r="E3" s="117" t="s">
        <v>121</v>
      </c>
      <c r="F3" s="119"/>
      <c r="G3" s="119"/>
      <c r="H3" s="164" t="s">
        <v>122</v>
      </c>
    </row>
    <row r="4" spans="1:8">
      <c r="A4" s="141" t="s">
        <v>0</v>
      </c>
      <c r="B4" s="153"/>
      <c r="C4" s="142" t="s">
        <v>123</v>
      </c>
      <c r="D4" s="121" t="s">
        <v>124</v>
      </c>
      <c r="E4" s="120" t="s">
        <v>125</v>
      </c>
      <c r="F4" s="122" t="s">
        <v>126</v>
      </c>
      <c r="G4" s="163" t="s">
        <v>127</v>
      </c>
      <c r="H4" s="113" t="str">
        <f>Sprache</f>
        <v>FR</v>
      </c>
    </row>
    <row r="5" spans="1:8">
      <c r="A5" s="150">
        <v>1</v>
      </c>
      <c r="B5" s="155">
        <v>1</v>
      </c>
      <c r="C5" s="151" t="s">
        <v>128</v>
      </c>
      <c r="D5" s="123"/>
      <c r="E5" s="123"/>
      <c r="F5" s="123"/>
      <c r="G5" s="123"/>
      <c r="H5" s="109"/>
    </row>
    <row r="6" spans="1:8">
      <c r="A6" s="154">
        <v>1.1000000000000001</v>
      </c>
      <c r="B6" s="156">
        <f>B5+1</f>
        <v>2</v>
      </c>
      <c r="C6" s="146" t="s">
        <v>128</v>
      </c>
      <c r="D6" s="125" t="s">
        <v>129</v>
      </c>
      <c r="E6" s="124" t="s">
        <v>54</v>
      </c>
      <c r="F6" s="72" t="s">
        <v>439</v>
      </c>
      <c r="G6" s="110" t="s">
        <v>440</v>
      </c>
      <c r="H6" s="173" t="str">
        <f t="shared" ref="H6:H8" si="0">IF(Sprache="DE",E6,IF(Sprache="FR",F6,IF(Sprache="IT",G6,"Fehler: Sprache wählen")))</f>
        <v>Confirmation de mise en œuvre des mesures ACE</v>
      </c>
    </row>
    <row r="7" spans="1:8">
      <c r="A7" s="154">
        <v>1.1000000000000001</v>
      </c>
      <c r="B7" s="156">
        <f t="shared" ref="B7:B70" si="1">B6+1</f>
        <v>3</v>
      </c>
      <c r="C7" s="146" t="s">
        <v>128</v>
      </c>
      <c r="D7" s="125" t="s">
        <v>130</v>
      </c>
      <c r="E7" s="124" t="str">
        <f>CONCATENATE("EVA-Ausführung ",Version)</f>
        <v>EVA-Ausführung v1.1_f</v>
      </c>
      <c r="F7" s="127" t="str">
        <f>CONCATENATE("ACE-Confirmation ",Version)</f>
        <v>ACE-Confirmation v1.1_f</v>
      </c>
      <c r="G7" s="137" t="str">
        <f>CONCATENATE("ACE-Conferma ",Version)</f>
        <v>ACE-Conferma v1.1_f</v>
      </c>
      <c r="H7" s="114" t="str">
        <f t="shared" si="0"/>
        <v>ACE-Confirmation v1.1_f</v>
      </c>
    </row>
    <row r="8" spans="1:8">
      <c r="A8" s="154">
        <v>1.1000000000000001</v>
      </c>
      <c r="B8" s="156">
        <f t="shared" si="1"/>
        <v>4</v>
      </c>
      <c r="C8" s="146" t="s">
        <v>128</v>
      </c>
      <c r="D8" s="125" t="s">
        <v>131</v>
      </c>
      <c r="E8" s="133" t="s">
        <v>132</v>
      </c>
      <c r="F8" s="160" t="s">
        <v>133</v>
      </c>
      <c r="G8" s="108" t="s">
        <v>134</v>
      </c>
      <c r="H8" s="172" t="str">
        <f t="shared" si="0"/>
        <v>Conférence des services cantonaux de l’énergie (EnFK)</v>
      </c>
    </row>
    <row r="9" spans="1:8">
      <c r="A9" s="157">
        <v>1.1000000000000001</v>
      </c>
      <c r="B9" s="169">
        <f t="shared" si="1"/>
        <v>5</v>
      </c>
      <c r="C9" s="148" t="s">
        <v>128</v>
      </c>
      <c r="D9" s="130" t="s">
        <v>135</v>
      </c>
      <c r="E9" s="124" t="s">
        <v>136</v>
      </c>
      <c r="F9" s="159" t="s">
        <v>137</v>
      </c>
      <c r="G9" s="110" t="s">
        <v>138</v>
      </c>
      <c r="H9" s="114" t="s">
        <v>578</v>
      </c>
    </row>
    <row r="10" spans="1:8">
      <c r="A10" s="154">
        <v>1.1000000000000001</v>
      </c>
      <c r="B10" s="156">
        <f t="shared" si="1"/>
        <v>6</v>
      </c>
      <c r="C10" s="146" t="s">
        <v>128</v>
      </c>
      <c r="D10" s="125" t="s">
        <v>135</v>
      </c>
      <c r="E10" s="124" t="s">
        <v>18</v>
      </c>
      <c r="F10" s="159" t="s">
        <v>139</v>
      </c>
      <c r="G10" s="110" t="s">
        <v>140</v>
      </c>
      <c r="H10" s="114" t="s">
        <v>575</v>
      </c>
    </row>
    <row r="11" spans="1:8">
      <c r="A11" s="154">
        <v>1.1000000000000001</v>
      </c>
      <c r="B11" s="156">
        <f t="shared" si="1"/>
        <v>7</v>
      </c>
      <c r="C11" s="146" t="s">
        <v>128</v>
      </c>
      <c r="D11" s="125" t="s">
        <v>135</v>
      </c>
      <c r="E11" s="124" t="s">
        <v>292</v>
      </c>
      <c r="F11" s="159" t="s">
        <v>293</v>
      </c>
      <c r="G11" s="110" t="s">
        <v>294</v>
      </c>
      <c r="H11" s="124" t="s">
        <v>292</v>
      </c>
    </row>
    <row r="12" spans="1:8">
      <c r="A12" s="154">
        <v>1</v>
      </c>
      <c r="B12" s="162">
        <f t="shared" si="1"/>
        <v>8</v>
      </c>
      <c r="C12" s="269" t="s">
        <v>128</v>
      </c>
      <c r="D12" s="125" t="s">
        <v>135</v>
      </c>
      <c r="E12" s="124" t="s">
        <v>316</v>
      </c>
      <c r="F12" s="159" t="s">
        <v>366</v>
      </c>
      <c r="G12" s="110" t="s">
        <v>367</v>
      </c>
      <c r="H12" s="114" t="s">
        <v>577</v>
      </c>
    </row>
    <row r="13" spans="1:8">
      <c r="A13" s="150">
        <v>2</v>
      </c>
      <c r="B13" s="155">
        <f t="shared" si="1"/>
        <v>9</v>
      </c>
      <c r="C13" s="151" t="s">
        <v>141</v>
      </c>
      <c r="D13" s="123"/>
      <c r="E13" s="123"/>
      <c r="F13" s="123"/>
      <c r="G13" s="123"/>
      <c r="H13" s="109"/>
    </row>
    <row r="14" spans="1:8">
      <c r="A14" s="143">
        <v>2</v>
      </c>
      <c r="B14" s="156">
        <f t="shared" si="1"/>
        <v>10</v>
      </c>
      <c r="C14" s="146" t="s">
        <v>141</v>
      </c>
      <c r="D14" s="125"/>
      <c r="E14" s="126" t="s">
        <v>83</v>
      </c>
      <c r="F14" s="159" t="s">
        <v>142</v>
      </c>
      <c r="G14" s="110" t="s">
        <v>143</v>
      </c>
      <c r="H14" s="114" t="str">
        <f t="shared" ref="H14:H40" si="2">IF(Sprache="DE",E14,IF(Sprache="FR",F14,IF(Sprache="IT",G14,"Fehler: Sprache wählen")))</f>
        <v xml:space="preserve">Version </v>
      </c>
    </row>
    <row r="15" spans="1:8">
      <c r="A15" s="143">
        <v>2</v>
      </c>
      <c r="B15" s="156">
        <f t="shared" si="1"/>
        <v>11</v>
      </c>
      <c r="C15" s="146" t="s">
        <v>141</v>
      </c>
      <c r="D15" s="125"/>
      <c r="E15" s="126" t="s">
        <v>84</v>
      </c>
      <c r="F15" s="159" t="s">
        <v>144</v>
      </c>
      <c r="G15" s="110" t="s">
        <v>145</v>
      </c>
      <c r="H15" s="114" t="str">
        <f t="shared" si="2"/>
        <v xml:space="preserve">Version: </v>
      </c>
    </row>
    <row r="16" spans="1:8">
      <c r="A16" s="143">
        <v>2</v>
      </c>
      <c r="B16" s="156">
        <f t="shared" si="1"/>
        <v>12</v>
      </c>
      <c r="C16" s="146" t="s">
        <v>141</v>
      </c>
      <c r="D16" s="125"/>
      <c r="E16" s="126" t="s">
        <v>85</v>
      </c>
      <c r="F16" s="159" t="s">
        <v>146</v>
      </c>
      <c r="G16" s="110" t="s">
        <v>147</v>
      </c>
      <c r="H16" s="114" t="str">
        <f t="shared" si="2"/>
        <v>Date de la version:</v>
      </c>
    </row>
    <row r="17" spans="1:8">
      <c r="A17" s="143">
        <v>2</v>
      </c>
      <c r="B17" s="156">
        <f t="shared" si="1"/>
        <v>13</v>
      </c>
      <c r="C17" s="146" t="s">
        <v>141</v>
      </c>
      <c r="D17" s="125"/>
      <c r="E17" s="126" t="s">
        <v>87</v>
      </c>
      <c r="F17" s="159" t="s">
        <v>148</v>
      </c>
      <c r="G17" s="110" t="s">
        <v>149</v>
      </c>
      <c r="H17" s="114" t="str">
        <f t="shared" si="2"/>
        <v>Listes déroulantes</v>
      </c>
    </row>
    <row r="18" spans="1:8">
      <c r="A18" s="143">
        <v>2</v>
      </c>
      <c r="B18" s="156">
        <f t="shared" si="1"/>
        <v>14</v>
      </c>
      <c r="C18" s="146" t="s">
        <v>141</v>
      </c>
      <c r="D18" s="125"/>
      <c r="E18" s="126" t="s">
        <v>150</v>
      </c>
      <c r="F18" s="159" t="s">
        <v>151</v>
      </c>
      <c r="G18" s="110" t="s">
        <v>152</v>
      </c>
      <c r="H18" s="114" t="str">
        <f t="shared" si="2"/>
        <v xml:space="preserve">Nombre de bâtiments </v>
      </c>
    </row>
    <row r="19" spans="1:8">
      <c r="A19" s="143">
        <v>2</v>
      </c>
      <c r="B19" s="156">
        <f t="shared" si="1"/>
        <v>15</v>
      </c>
      <c r="C19" s="146" t="s">
        <v>141</v>
      </c>
      <c r="D19" s="125"/>
      <c r="E19" s="126" t="s">
        <v>107</v>
      </c>
      <c r="F19" s="159" t="s">
        <v>453</v>
      </c>
      <c r="G19" s="110" t="s">
        <v>463</v>
      </c>
      <c r="H19" s="114" t="str">
        <f t="shared" si="2"/>
        <v>Indication de l'outil ACE utilisé :</v>
      </c>
    </row>
    <row r="20" spans="1:8">
      <c r="A20" s="143">
        <v>2</v>
      </c>
      <c r="B20" s="156">
        <f t="shared" si="1"/>
        <v>16</v>
      </c>
      <c r="C20" s="146" t="s">
        <v>141</v>
      </c>
      <c r="D20" s="125"/>
      <c r="E20" s="126" t="s">
        <v>62</v>
      </c>
      <c r="F20" s="159" t="s">
        <v>461</v>
      </c>
      <c r="G20" s="110" t="s">
        <v>464</v>
      </c>
      <c r="H20" s="114" t="str">
        <f t="shared" si="2"/>
        <v xml:space="preserve">a) outil ACE de l’EnFK </v>
      </c>
    </row>
    <row r="21" spans="1:8">
      <c r="A21" s="143">
        <v>2</v>
      </c>
      <c r="B21" s="156">
        <f t="shared" si="1"/>
        <v>17</v>
      </c>
      <c r="C21" s="146" t="s">
        <v>141</v>
      </c>
      <c r="D21" s="125"/>
      <c r="E21" s="126" t="s">
        <v>63</v>
      </c>
      <c r="F21" s="159" t="s">
        <v>462</v>
      </c>
      <c r="G21" s="110" t="s">
        <v>465</v>
      </c>
      <c r="H21" s="114" t="str">
        <f t="shared" si="2"/>
        <v>b) outil du canton</v>
      </c>
    </row>
    <row r="22" spans="1:8">
      <c r="A22" s="143">
        <v>2</v>
      </c>
      <c r="B22" s="156">
        <f t="shared" si="1"/>
        <v>18</v>
      </c>
      <c r="C22" s="146" t="s">
        <v>141</v>
      </c>
      <c r="D22" s="125"/>
      <c r="E22" s="126" t="s">
        <v>88</v>
      </c>
      <c r="F22" s="159" t="s">
        <v>153</v>
      </c>
      <c r="G22" s="110" t="s">
        <v>154</v>
      </c>
      <c r="H22" s="114" t="str">
        <f t="shared" si="2"/>
        <v>Oui ou Non</v>
      </c>
    </row>
    <row r="23" spans="1:8">
      <c r="A23" s="143">
        <v>2</v>
      </c>
      <c r="B23" s="156">
        <f t="shared" si="1"/>
        <v>19</v>
      </c>
      <c r="C23" s="146" t="s">
        <v>141</v>
      </c>
      <c r="D23" s="125"/>
      <c r="E23" s="126" t="s">
        <v>78</v>
      </c>
      <c r="F23" s="159" t="s">
        <v>155</v>
      </c>
      <c r="G23" s="110" t="s">
        <v>156</v>
      </c>
      <c r="H23" s="114" t="str">
        <f t="shared" si="2"/>
        <v>oui</v>
      </c>
    </row>
    <row r="24" spans="1:8">
      <c r="A24" s="143">
        <v>2</v>
      </c>
      <c r="B24" s="156">
        <f t="shared" si="1"/>
        <v>20</v>
      </c>
      <c r="C24" s="146" t="s">
        <v>141</v>
      </c>
      <c r="D24" s="125"/>
      <c r="E24" s="126" t="s">
        <v>77</v>
      </c>
      <c r="F24" s="159" t="s">
        <v>157</v>
      </c>
      <c r="G24" s="110" t="s">
        <v>158</v>
      </c>
      <c r="H24" s="114" t="str">
        <f t="shared" si="2"/>
        <v>non</v>
      </c>
    </row>
    <row r="25" spans="1:8">
      <c r="A25" s="143">
        <v>2</v>
      </c>
      <c r="B25" s="156">
        <f t="shared" si="1"/>
        <v>21</v>
      </c>
      <c r="C25" s="146" t="s">
        <v>141</v>
      </c>
      <c r="D25" s="125"/>
      <c r="E25" s="126" t="s">
        <v>89</v>
      </c>
      <c r="F25" s="159" t="s">
        <v>159</v>
      </c>
      <c r="G25" s="110" t="s">
        <v>160</v>
      </c>
      <c r="H25" s="114" t="str">
        <f t="shared" si="2"/>
        <v>Agent énergétique</v>
      </c>
    </row>
    <row r="26" spans="1:8">
      <c r="A26" s="143">
        <v>2</v>
      </c>
      <c r="B26" s="169">
        <f t="shared" si="1"/>
        <v>22</v>
      </c>
      <c r="C26" s="148" t="s">
        <v>141</v>
      </c>
      <c r="D26" s="138"/>
      <c r="E26" s="135" t="s">
        <v>90</v>
      </c>
      <c r="F26" s="161" t="s">
        <v>161</v>
      </c>
      <c r="G26" s="115" t="s">
        <v>162</v>
      </c>
      <c r="H26" s="173" t="str">
        <f t="shared" si="2"/>
        <v>M</v>
      </c>
    </row>
    <row r="27" spans="1:8">
      <c r="A27" s="143">
        <v>2</v>
      </c>
      <c r="B27" s="156">
        <f t="shared" si="1"/>
        <v>23</v>
      </c>
      <c r="C27" s="146" t="s">
        <v>141</v>
      </c>
      <c r="D27" s="59"/>
      <c r="E27" s="126" t="s">
        <v>92</v>
      </c>
      <c r="F27" s="159" t="s">
        <v>92</v>
      </c>
      <c r="G27" s="110" t="s">
        <v>92</v>
      </c>
      <c r="H27" s="114" t="str">
        <f t="shared" si="2"/>
        <v>G</v>
      </c>
    </row>
    <row r="28" spans="1:8">
      <c r="A28" s="143">
        <v>2</v>
      </c>
      <c r="B28" s="156">
        <f t="shared" si="1"/>
        <v>24</v>
      </c>
      <c r="C28" s="146" t="s">
        <v>141</v>
      </c>
      <c r="D28" s="1"/>
      <c r="E28" s="126" t="s">
        <v>94</v>
      </c>
      <c r="F28" s="159" t="s">
        <v>163</v>
      </c>
      <c r="G28" s="110" t="s">
        <v>164</v>
      </c>
      <c r="H28" s="114" t="str">
        <f t="shared" si="2"/>
        <v>D</v>
      </c>
    </row>
    <row r="29" spans="1:8">
      <c r="A29" s="143">
        <v>2</v>
      </c>
      <c r="B29" s="156">
        <f t="shared" si="1"/>
        <v>25</v>
      </c>
      <c r="C29" s="146" t="s">
        <v>141</v>
      </c>
      <c r="D29" s="59"/>
      <c r="E29" s="126" t="s">
        <v>96</v>
      </c>
      <c r="F29" s="159" t="s">
        <v>165</v>
      </c>
      <c r="G29" s="110" t="s">
        <v>166</v>
      </c>
      <c r="H29" s="114" t="str">
        <f t="shared" si="2"/>
        <v>B</v>
      </c>
    </row>
    <row r="30" spans="1:8">
      <c r="A30" s="143">
        <v>2</v>
      </c>
      <c r="B30" s="156">
        <f t="shared" si="1"/>
        <v>26</v>
      </c>
      <c r="C30" s="146" t="s">
        <v>141</v>
      </c>
      <c r="D30" s="59"/>
      <c r="E30" s="126" t="s">
        <v>98</v>
      </c>
      <c r="F30" s="159" t="s">
        <v>167</v>
      </c>
      <c r="G30" s="110" t="s">
        <v>167</v>
      </c>
      <c r="H30" s="114" t="str">
        <f t="shared" si="2"/>
        <v>A</v>
      </c>
    </row>
    <row r="31" spans="1:8">
      <c r="A31" s="143">
        <v>2</v>
      </c>
      <c r="B31" s="156">
        <f t="shared" si="1"/>
        <v>27</v>
      </c>
      <c r="C31" s="146" t="s">
        <v>141</v>
      </c>
      <c r="D31" s="59"/>
      <c r="E31" s="126" t="s">
        <v>100</v>
      </c>
      <c r="F31" s="159" t="s">
        <v>100</v>
      </c>
      <c r="G31" s="110" t="s">
        <v>100</v>
      </c>
      <c r="H31" s="114" t="str">
        <f t="shared" si="2"/>
        <v>E</v>
      </c>
    </row>
    <row r="32" spans="1:8">
      <c r="A32" s="143">
        <v>2</v>
      </c>
      <c r="B32" s="156">
        <f t="shared" si="1"/>
        <v>28</v>
      </c>
      <c r="C32" s="146" t="s">
        <v>141</v>
      </c>
      <c r="D32" s="59"/>
      <c r="E32" s="124" t="s">
        <v>91</v>
      </c>
      <c r="F32" s="159" t="s">
        <v>168</v>
      </c>
      <c r="G32" s="110" t="s">
        <v>169</v>
      </c>
      <c r="H32" s="114" t="str">
        <f t="shared" si="2"/>
        <v>Mazout</v>
      </c>
    </row>
    <row r="33" spans="1:8">
      <c r="A33" s="143">
        <v>2</v>
      </c>
      <c r="B33" s="156">
        <f t="shared" si="1"/>
        <v>29</v>
      </c>
      <c r="C33" s="146" t="s">
        <v>141</v>
      </c>
      <c r="D33" s="59"/>
      <c r="E33" s="124" t="s">
        <v>93</v>
      </c>
      <c r="F33" s="159" t="s">
        <v>170</v>
      </c>
      <c r="G33" s="110" t="s">
        <v>171</v>
      </c>
      <c r="H33" s="114" t="str">
        <f t="shared" si="2"/>
        <v>Gaz naturel</v>
      </c>
    </row>
    <row r="34" spans="1:8">
      <c r="A34" s="143">
        <v>2</v>
      </c>
      <c r="B34" s="156">
        <f t="shared" si="1"/>
        <v>30</v>
      </c>
      <c r="C34" s="146" t="s">
        <v>141</v>
      </c>
      <c r="D34" s="59"/>
      <c r="E34" s="124" t="s">
        <v>95</v>
      </c>
      <c r="F34" s="159" t="s">
        <v>172</v>
      </c>
      <c r="G34" s="110" t="s">
        <v>173</v>
      </c>
      <c r="H34" s="114" t="str">
        <f t="shared" si="2"/>
        <v>Chaleur ou froid à distance </v>
      </c>
    </row>
    <row r="35" spans="1:8">
      <c r="A35" s="143">
        <v>2</v>
      </c>
      <c r="B35" s="156">
        <f t="shared" si="1"/>
        <v>31</v>
      </c>
      <c r="C35" s="146" t="s">
        <v>141</v>
      </c>
      <c r="D35" s="59"/>
      <c r="E35" s="124" t="s">
        <v>97</v>
      </c>
      <c r="F35" s="159" t="s">
        <v>174</v>
      </c>
      <c r="G35" s="110" t="s">
        <v>175</v>
      </c>
      <c r="H35" s="114" t="str">
        <f t="shared" si="2"/>
        <v>Bois, biomasse</v>
      </c>
    </row>
    <row r="36" spans="1:8">
      <c r="A36" s="143">
        <v>2</v>
      </c>
      <c r="B36" s="156">
        <f t="shared" si="1"/>
        <v>32</v>
      </c>
      <c r="C36" s="146" t="s">
        <v>141</v>
      </c>
      <c r="D36" s="59"/>
      <c r="E36" s="124" t="s">
        <v>99</v>
      </c>
      <c r="F36" s="159" t="s">
        <v>176</v>
      </c>
      <c r="G36" s="110" t="s">
        <v>177</v>
      </c>
      <c r="H36" s="114" t="str">
        <f t="shared" si="2"/>
        <v xml:space="preserve">Autres combustibles </v>
      </c>
    </row>
    <row r="37" spans="1:8">
      <c r="A37" s="143">
        <v>2</v>
      </c>
      <c r="B37" s="170">
        <f t="shared" si="1"/>
        <v>33</v>
      </c>
      <c r="C37" s="147" t="s">
        <v>141</v>
      </c>
      <c r="D37" s="61"/>
      <c r="E37" s="133" t="s">
        <v>101</v>
      </c>
      <c r="F37" s="160" t="s">
        <v>178</v>
      </c>
      <c r="G37" s="108" t="s">
        <v>179</v>
      </c>
      <c r="H37" s="172" t="str">
        <f t="shared" si="2"/>
        <v>Energie électrique</v>
      </c>
    </row>
    <row r="38" spans="1:8">
      <c r="A38" s="143">
        <v>2</v>
      </c>
      <c r="B38" s="156">
        <f t="shared" si="1"/>
        <v>34</v>
      </c>
      <c r="C38" s="146" t="s">
        <v>141</v>
      </c>
      <c r="D38" s="125"/>
      <c r="E38" s="126" t="s">
        <v>102</v>
      </c>
      <c r="F38" s="159" t="s">
        <v>180</v>
      </c>
      <c r="G38" s="110" t="s">
        <v>181</v>
      </c>
      <c r="H38" s="114" t="str">
        <f t="shared" si="2"/>
        <v>Part des coûts de l’énergie</v>
      </c>
    </row>
    <row r="39" spans="1:8">
      <c r="A39" s="143">
        <v>2</v>
      </c>
      <c r="B39" s="156">
        <f t="shared" si="1"/>
        <v>35</v>
      </c>
      <c r="C39" s="146" t="s">
        <v>141</v>
      </c>
      <c r="D39" s="125"/>
      <c r="E39" s="126" t="s">
        <v>103</v>
      </c>
      <c r="F39" s="159" t="s">
        <v>182</v>
      </c>
      <c r="G39" s="110" t="s">
        <v>183</v>
      </c>
      <c r="H39" s="114" t="str">
        <f t="shared" si="2"/>
        <v xml:space="preserve">Choix de la langue </v>
      </c>
    </row>
    <row r="40" spans="1:8">
      <c r="A40" s="143">
        <v>2</v>
      </c>
      <c r="B40" s="162">
        <f t="shared" si="1"/>
        <v>36</v>
      </c>
      <c r="C40" s="146" t="s">
        <v>141</v>
      </c>
      <c r="D40" s="125"/>
      <c r="E40" s="126" t="s">
        <v>106</v>
      </c>
      <c r="F40" s="159" t="s">
        <v>184</v>
      </c>
      <c r="G40" s="110" t="s">
        <v>185</v>
      </c>
      <c r="H40" s="114" t="str">
        <f t="shared" si="2"/>
        <v>Facteurs de pondération</v>
      </c>
    </row>
    <row r="41" spans="1:8">
      <c r="A41" s="152" t="s">
        <v>186</v>
      </c>
      <c r="B41" s="155">
        <f t="shared" si="1"/>
        <v>37</v>
      </c>
      <c r="C41" s="149" t="s">
        <v>187</v>
      </c>
      <c r="D41" s="131"/>
      <c r="E41" s="136"/>
      <c r="F41" s="132"/>
      <c r="G41" s="111"/>
      <c r="H41" s="165"/>
    </row>
    <row r="42" spans="1:8">
      <c r="A42" s="143">
        <v>3</v>
      </c>
      <c r="B42" s="156">
        <f t="shared" si="1"/>
        <v>38</v>
      </c>
      <c r="C42" s="146" t="s">
        <v>187</v>
      </c>
      <c r="D42" s="125"/>
      <c r="E42" s="126" t="s">
        <v>27</v>
      </c>
      <c r="F42" s="159" t="s">
        <v>188</v>
      </c>
      <c r="G42" s="110" t="s">
        <v>138</v>
      </c>
      <c r="H42" s="114" t="str">
        <f t="shared" ref="H42:H73" si="3">IF(Sprache="DE",E42,IF(Sprache="FR",F42,IF(Sprache="IT",G42,"Fehler: Sprache wählen")))</f>
        <v xml:space="preserve">Brève introduction </v>
      </c>
    </row>
    <row r="43" spans="1:8">
      <c r="A43" s="143">
        <v>3</v>
      </c>
      <c r="B43" s="156">
        <f t="shared" si="1"/>
        <v>39</v>
      </c>
      <c r="C43" s="146" t="s">
        <v>187</v>
      </c>
      <c r="D43" s="125"/>
      <c r="E43" s="124" t="str">
        <f>E6</f>
        <v>Ausführungsbestätigung zur EVA</v>
      </c>
      <c r="F43" s="159" t="str">
        <f t="shared" ref="F43:G43" si="4">F6</f>
        <v>Confirmation de mise en œuvre des mesures ACE</v>
      </c>
      <c r="G43" s="110" t="str">
        <f t="shared" si="4"/>
        <v>Conferma di esecuzione relativa ad ACE</v>
      </c>
      <c r="H43" s="114" t="str">
        <f t="shared" si="3"/>
        <v>Confirmation de mise en œuvre des mesures ACE</v>
      </c>
    </row>
    <row r="44" spans="1:8">
      <c r="A44" s="143">
        <v>3</v>
      </c>
      <c r="B44" s="156">
        <f t="shared" si="1"/>
        <v>40</v>
      </c>
      <c r="C44" s="146" t="s">
        <v>187</v>
      </c>
      <c r="D44" s="125"/>
      <c r="E44" s="126" t="s">
        <v>28</v>
      </c>
      <c r="F44" s="159" t="s">
        <v>189</v>
      </c>
      <c r="G44" s="110" t="s">
        <v>190</v>
      </c>
      <c r="H44" s="114" t="str">
        <f t="shared" si="3"/>
        <v xml:space="preserve">Langue </v>
      </c>
    </row>
    <row r="45" spans="1:8">
      <c r="A45" s="143">
        <v>3</v>
      </c>
      <c r="B45" s="156">
        <f t="shared" si="1"/>
        <v>41</v>
      </c>
      <c r="C45" s="146" t="s">
        <v>187</v>
      </c>
      <c r="D45" s="125"/>
      <c r="E45" s="126" t="s">
        <v>33</v>
      </c>
      <c r="F45" s="159" t="s">
        <v>191</v>
      </c>
      <c r="G45" s="110" t="s">
        <v>192</v>
      </c>
      <c r="H45" s="114" t="str">
        <f t="shared" si="3"/>
        <v xml:space="preserve">Buts </v>
      </c>
    </row>
    <row r="46" spans="1:8" ht="114.75">
      <c r="A46" s="143">
        <v>3</v>
      </c>
      <c r="B46" s="156">
        <f t="shared" si="1"/>
        <v>42</v>
      </c>
      <c r="C46" s="146" t="s">
        <v>187</v>
      </c>
      <c r="D46" s="125"/>
      <c r="E46" s="126" t="s">
        <v>116</v>
      </c>
      <c r="F46" s="159" t="s">
        <v>441</v>
      </c>
      <c r="G46" s="110" t="s">
        <v>442</v>
      </c>
      <c r="H46" s="114" t="str">
        <f t="shared" si="3"/>
        <v>Le présent outil permet de confirmer que les mesures visant à réduire la consommation énergétique de bâtiments et installations et dont la mise en œuvre avait été annoncée dans l’analyse de la consommation d’énergie (ACE), ont bel et bien été mises en œuvre. Cet outil permet aussi de signaler des mesures de remplacement supplémentaires ainsi que les mesures dont la mise en œuvre diffère fondamentalement (de celle annoncée dans l’ACE) pour des raisons techniques.</v>
      </c>
    </row>
    <row r="47" spans="1:8">
      <c r="A47" s="143">
        <v>3</v>
      </c>
      <c r="B47" s="156">
        <f t="shared" si="1"/>
        <v>43</v>
      </c>
      <c r="C47" s="146" t="s">
        <v>187</v>
      </c>
      <c r="D47" s="125"/>
      <c r="E47" s="126" t="s">
        <v>34</v>
      </c>
      <c r="F47" s="159" t="s">
        <v>193</v>
      </c>
      <c r="G47" s="110" t="s">
        <v>194</v>
      </c>
      <c r="H47" s="114" t="str">
        <f t="shared" si="3"/>
        <v>Structure</v>
      </c>
    </row>
    <row r="48" spans="1:8">
      <c r="A48" s="143">
        <v>3</v>
      </c>
      <c r="B48" s="156">
        <f t="shared" si="1"/>
        <v>44</v>
      </c>
      <c r="C48" s="146" t="s">
        <v>187</v>
      </c>
      <c r="D48" s="125"/>
      <c r="E48" s="126" t="s">
        <v>35</v>
      </c>
      <c r="F48" s="159" t="s">
        <v>195</v>
      </c>
      <c r="G48" s="110" t="s">
        <v>196</v>
      </c>
      <c r="H48" s="114" t="str">
        <f t="shared" si="3"/>
        <v>Cet outil Excel est constitué de plusieurs feuilles de travail:</v>
      </c>
    </row>
    <row r="49" spans="1:8">
      <c r="A49" s="143">
        <v>3</v>
      </c>
      <c r="B49" s="156">
        <f t="shared" si="1"/>
        <v>45</v>
      </c>
      <c r="C49" s="146" t="s">
        <v>187</v>
      </c>
      <c r="D49" s="137"/>
      <c r="E49" s="124" t="s">
        <v>37</v>
      </c>
      <c r="F49" s="159" t="s">
        <v>204</v>
      </c>
      <c r="G49" s="110" t="s">
        <v>140</v>
      </c>
      <c r="H49" s="114" t="s">
        <v>576</v>
      </c>
    </row>
    <row r="50" spans="1:8" ht="25.5">
      <c r="A50" s="144">
        <v>3</v>
      </c>
      <c r="B50" s="169">
        <f t="shared" si="1"/>
        <v>46</v>
      </c>
      <c r="C50" s="148" t="s">
        <v>187</v>
      </c>
      <c r="D50" s="112"/>
      <c r="E50" s="129" t="s">
        <v>72</v>
      </c>
      <c r="F50" s="161" t="s">
        <v>444</v>
      </c>
      <c r="G50" s="115" t="s">
        <v>443</v>
      </c>
      <c r="H50" s="173" t="str">
        <f t="shared" si="3"/>
        <v>Renseignements généraux sur l’entreprise et indication de l'outil ACE utilisé à l’origine</v>
      </c>
    </row>
    <row r="51" spans="1:8">
      <c r="A51" s="143">
        <v>3</v>
      </c>
      <c r="B51" s="156">
        <f t="shared" si="1"/>
        <v>47</v>
      </c>
      <c r="C51" s="146" t="s">
        <v>187</v>
      </c>
      <c r="D51" s="137"/>
      <c r="E51" s="124" t="s">
        <v>52</v>
      </c>
      <c r="F51" s="159" t="s">
        <v>295</v>
      </c>
      <c r="G51" s="110" t="s">
        <v>297</v>
      </c>
      <c r="H51" s="124" t="s">
        <v>52</v>
      </c>
    </row>
    <row r="52" spans="1:8" ht="25.5">
      <c r="A52" s="143">
        <v>3</v>
      </c>
      <c r="B52" s="156">
        <f t="shared" si="1"/>
        <v>48</v>
      </c>
      <c r="C52" s="146" t="s">
        <v>187</v>
      </c>
      <c r="D52" s="137"/>
      <c r="E52" s="124" t="s">
        <v>429</v>
      </c>
      <c r="F52" s="159" t="s">
        <v>573</v>
      </c>
      <c r="G52" s="110" t="s">
        <v>522</v>
      </c>
      <c r="H52" s="114" t="str">
        <f t="shared" si="3"/>
        <v>Report des mesures d'amélioration du formulaire F1 de l'outil ACE et confirmation de mise en œuvre</v>
      </c>
    </row>
    <row r="53" spans="1:8">
      <c r="A53" s="143">
        <v>3</v>
      </c>
      <c r="B53" s="156">
        <f t="shared" si="1"/>
        <v>49</v>
      </c>
      <c r="C53" s="146" t="s">
        <v>187</v>
      </c>
      <c r="D53" s="137"/>
      <c r="E53" s="124" t="s">
        <v>53</v>
      </c>
      <c r="F53" s="159" t="s">
        <v>296</v>
      </c>
      <c r="G53" s="110" t="s">
        <v>298</v>
      </c>
      <c r="H53" s="124" t="s">
        <v>53</v>
      </c>
    </row>
    <row r="54" spans="1:8" ht="25.5">
      <c r="A54" s="143">
        <v>3</v>
      </c>
      <c r="B54" s="156">
        <f t="shared" si="1"/>
        <v>50</v>
      </c>
      <c r="C54" s="146" t="s">
        <v>187</v>
      </c>
      <c r="D54" s="137"/>
      <c r="E54" s="124" t="s">
        <v>73</v>
      </c>
      <c r="F54" s="159" t="s">
        <v>572</v>
      </c>
      <c r="G54" s="110" t="s">
        <v>523</v>
      </c>
      <c r="H54" s="114" t="str">
        <f t="shared" si="3"/>
        <v xml:space="preserve">Enumération des mesures de remplacement ou de celles mises en œuvre de façon fondamentalement différente </v>
      </c>
    </row>
    <row r="55" spans="1:8">
      <c r="A55" s="143">
        <v>3</v>
      </c>
      <c r="B55" s="156">
        <f t="shared" si="1"/>
        <v>51</v>
      </c>
      <c r="C55" s="146" t="s">
        <v>187</v>
      </c>
      <c r="D55" s="137"/>
      <c r="E55" s="124" t="s">
        <v>321</v>
      </c>
      <c r="F55" s="159" t="s">
        <v>524</v>
      </c>
      <c r="G55" s="110" t="s">
        <v>525</v>
      </c>
      <c r="H55" s="124" t="s">
        <v>579</v>
      </c>
    </row>
    <row r="56" spans="1:8">
      <c r="A56" s="143">
        <v>3</v>
      </c>
      <c r="B56" s="156">
        <f t="shared" si="1"/>
        <v>52</v>
      </c>
      <c r="C56" s="146" t="s">
        <v>187</v>
      </c>
      <c r="D56" s="137"/>
      <c r="E56" s="124" t="s">
        <v>320</v>
      </c>
      <c r="F56" s="209" t="s">
        <v>508</v>
      </c>
      <c r="G56" s="210" t="s">
        <v>514</v>
      </c>
      <c r="H56" s="114" t="str">
        <f t="shared" si="3"/>
        <v>Descriptions des mesures de remplacement</v>
      </c>
    </row>
    <row r="57" spans="1:8" ht="25.5">
      <c r="A57" s="143">
        <v>3</v>
      </c>
      <c r="B57" s="156">
        <f t="shared" si="1"/>
        <v>53</v>
      </c>
      <c r="C57" s="146" t="s">
        <v>187</v>
      </c>
      <c r="D57" s="137"/>
      <c r="E57" s="124" t="s">
        <v>68</v>
      </c>
      <c r="F57" s="159" t="s">
        <v>449</v>
      </c>
      <c r="G57" s="110" t="s">
        <v>445</v>
      </c>
      <c r="H57" s="114" t="str">
        <f t="shared" si="3"/>
        <v>Remarque concernant la pondération des agents énergétiques</v>
      </c>
    </row>
    <row r="58" spans="1:8" ht="38.25">
      <c r="A58" s="143">
        <v>3</v>
      </c>
      <c r="B58" s="156">
        <f t="shared" si="1"/>
        <v>54</v>
      </c>
      <c r="C58" s="146" t="s">
        <v>187</v>
      </c>
      <c r="D58" s="137"/>
      <c r="E58" s="124" t="s">
        <v>71</v>
      </c>
      <c r="F58" s="159" t="s">
        <v>450</v>
      </c>
      <c r="G58" s="110" t="s">
        <v>446</v>
      </c>
      <c r="H58" s="114" t="str">
        <f t="shared" si="3"/>
        <v>La pondération des agents énergétiques est automatique et identique à celle de la version de l'outil ACE utilisée à l’origine pour la saisie des mesures d'amélioration :</v>
      </c>
    </row>
    <row r="59" spans="1:8" ht="76.5">
      <c r="A59" s="143">
        <v>3</v>
      </c>
      <c r="B59" s="156">
        <f t="shared" si="1"/>
        <v>55</v>
      </c>
      <c r="C59" s="146" t="s">
        <v>187</v>
      </c>
      <c r="D59" s="137"/>
      <c r="E59" s="168" t="s">
        <v>69</v>
      </c>
      <c r="F59" s="159" t="s">
        <v>517</v>
      </c>
      <c r="G59" s="110" t="s">
        <v>521</v>
      </c>
      <c r="H59" s="114" t="str">
        <f t="shared" si="3"/>
        <v>si vous avez utilisé l'outil ACE de l’EnFK : électricité : 2 | mazout &amp; gaz naturel : 1 | chaleur ou froid à distance (rejets extérieurs de chaleur compris) : 0,6 | bois &amp; biomasse : 0,7 | chaleur ambiante (rejets intérieurs de chaleur compris) &amp; production renouvelable d’électricité : 0</v>
      </c>
    </row>
    <row r="60" spans="1:8" ht="25.5">
      <c r="A60" s="143">
        <v>3</v>
      </c>
      <c r="B60" s="156">
        <f t="shared" si="1"/>
        <v>56</v>
      </c>
      <c r="C60" s="146" t="s">
        <v>187</v>
      </c>
      <c r="D60" s="137"/>
      <c r="E60" s="168" t="s">
        <v>70</v>
      </c>
      <c r="F60" s="159" t="s">
        <v>451</v>
      </c>
      <c r="G60" s="110" t="s">
        <v>447</v>
      </c>
      <c r="H60" s="114" t="str">
        <f t="shared" si="3"/>
        <v>si vous avez utilisé un outil du canton plus ancien : électricité : 2, tous les autres agents énergétiques : 1</v>
      </c>
    </row>
    <row r="61" spans="1:8" ht="38.25">
      <c r="A61" s="143">
        <v>3</v>
      </c>
      <c r="B61" s="156">
        <f t="shared" si="1"/>
        <v>57</v>
      </c>
      <c r="C61" s="146" t="s">
        <v>187</v>
      </c>
      <c r="D61" s="137"/>
      <c r="E61" s="124" t="s">
        <v>436</v>
      </c>
      <c r="F61" s="159" t="s">
        <v>452</v>
      </c>
      <c r="G61" s="110" t="s">
        <v>448</v>
      </c>
      <c r="H61" s="114" t="str">
        <f t="shared" si="3"/>
        <v>Cette pondération assure que l’économie calculée et convenue à l’origine est la même que celle de la présente confirmation de mise en œuvre.</v>
      </c>
    </row>
    <row r="62" spans="1:8">
      <c r="A62" s="143">
        <v>3</v>
      </c>
      <c r="B62" s="156">
        <f t="shared" si="1"/>
        <v>58</v>
      </c>
      <c r="C62" s="146" t="s">
        <v>187</v>
      </c>
      <c r="D62" s="125"/>
      <c r="E62" s="126" t="s">
        <v>38</v>
      </c>
      <c r="F62" s="159" t="s">
        <v>197</v>
      </c>
      <c r="G62" s="110" t="s">
        <v>198</v>
      </c>
      <c r="H62" s="114" t="str">
        <f t="shared" si="3"/>
        <v>Indications d’emploi</v>
      </c>
    </row>
    <row r="63" spans="1:8" ht="51">
      <c r="A63" s="143">
        <v>3</v>
      </c>
      <c r="B63" s="156">
        <f t="shared" si="1"/>
        <v>59</v>
      </c>
      <c r="C63" s="146" t="s">
        <v>187</v>
      </c>
      <c r="D63" s="137"/>
      <c r="E63" s="124" t="s">
        <v>39</v>
      </c>
      <c r="F63" s="159" t="s">
        <v>205</v>
      </c>
      <c r="G63" s="110" t="s">
        <v>206</v>
      </c>
      <c r="H63" s="114" t="str">
        <f t="shared" si="3"/>
        <v xml:space="preserve"> Les saisies doivent être faites par ordre chronologique de haut en bas. Dans certains cas, les résultats s’affichent seulement lorsque tous les champs de saisie obligatoire correspondants sont remplis.</v>
      </c>
    </row>
    <row r="64" spans="1:8" ht="38.25">
      <c r="A64" s="143">
        <v>3</v>
      </c>
      <c r="B64" s="156">
        <f t="shared" si="1"/>
        <v>60</v>
      </c>
      <c r="C64" s="146" t="s">
        <v>187</v>
      </c>
      <c r="D64" s="137"/>
      <c r="E64" s="124" t="s">
        <v>40</v>
      </c>
      <c r="F64" s="159" t="s">
        <v>207</v>
      </c>
      <c r="G64" s="110" t="s">
        <v>208</v>
      </c>
      <c r="H64" s="114" t="str">
        <f t="shared" si="3"/>
        <v>Veuillez noter que ce classeur de travail ne fonctionne que si l’exécution des macros est autorisée (option dans Excel).</v>
      </c>
    </row>
    <row r="65" spans="1:8" ht="38.25">
      <c r="A65" s="143">
        <v>3</v>
      </c>
      <c r="B65" s="156">
        <f t="shared" si="1"/>
        <v>61</v>
      </c>
      <c r="C65" s="146" t="s">
        <v>187</v>
      </c>
      <c r="D65" s="137"/>
      <c r="E65" s="124" t="s">
        <v>41</v>
      </c>
      <c r="F65" s="159" t="s">
        <v>209</v>
      </c>
      <c r="G65" s="110" t="s">
        <v>210</v>
      </c>
      <c r="H65" s="114" t="str">
        <f t="shared" si="3"/>
        <v>Les feuilles de ce classeur de travail sont protégées pour éviter que des formules ne soient écrasées par mégarde.</v>
      </c>
    </row>
    <row r="66" spans="1:8" ht="25.5">
      <c r="A66" s="143">
        <v>3</v>
      </c>
      <c r="B66" s="156">
        <f t="shared" si="1"/>
        <v>62</v>
      </c>
      <c r="C66" s="146" t="s">
        <v>187</v>
      </c>
      <c r="D66" s="137"/>
      <c r="E66" s="124" t="s">
        <v>42</v>
      </c>
      <c r="F66" s="159" t="s">
        <v>211</v>
      </c>
      <c r="G66" s="110" t="s">
        <v>212</v>
      </c>
      <c r="H66" s="114" t="str">
        <f t="shared" si="3"/>
        <v>Les champs sont en partie signalés par des couleurs:</v>
      </c>
    </row>
    <row r="67" spans="1:8">
      <c r="A67" s="143">
        <v>3</v>
      </c>
      <c r="B67" s="156">
        <f t="shared" si="1"/>
        <v>63</v>
      </c>
      <c r="C67" s="146" t="s">
        <v>187</v>
      </c>
      <c r="D67" s="137"/>
      <c r="E67" s="124" t="s">
        <v>43</v>
      </c>
      <c r="F67" s="159" t="s">
        <v>217</v>
      </c>
      <c r="G67" s="110" t="s">
        <v>218</v>
      </c>
      <c r="H67" s="114" t="str">
        <f t="shared" si="3"/>
        <v>Renseignements obligatoires</v>
      </c>
    </row>
    <row r="68" spans="1:8">
      <c r="A68" s="143">
        <v>3</v>
      </c>
      <c r="B68" s="156">
        <f t="shared" si="1"/>
        <v>64</v>
      </c>
      <c r="C68" s="146" t="s">
        <v>187</v>
      </c>
      <c r="D68" s="137"/>
      <c r="E68" s="124" t="s">
        <v>44</v>
      </c>
      <c r="F68" s="159" t="s">
        <v>219</v>
      </c>
      <c r="G68" s="110" t="s">
        <v>220</v>
      </c>
      <c r="H68" s="114" t="str">
        <f>IF(Sprache="DE",E68,IF(Sprache="FR",F68,IF(Sprache="IT",G68,"Fehler: Sprache wählen")))</f>
        <v xml:space="preserve">Renseignements facultatifs </v>
      </c>
    </row>
    <row r="69" spans="1:8">
      <c r="A69" s="143">
        <v>3</v>
      </c>
      <c r="B69" s="156">
        <f t="shared" si="1"/>
        <v>65</v>
      </c>
      <c r="C69" s="146" t="s">
        <v>187</v>
      </c>
      <c r="D69" s="137"/>
      <c r="E69" s="124" t="s">
        <v>45</v>
      </c>
      <c r="F69" s="159" t="s">
        <v>221</v>
      </c>
      <c r="G69" s="110" t="s">
        <v>222</v>
      </c>
      <c r="H69" s="114" t="str">
        <f>IF(Sprache="DE",E69,IF(Sprache="FR",F69,IF(Sprache="IT",G69,"Fehler: Sprache wählen")))</f>
        <v xml:space="preserve">Remarques importantes </v>
      </c>
    </row>
    <row r="70" spans="1:8">
      <c r="A70" s="143">
        <v>3</v>
      </c>
      <c r="B70" s="156">
        <f t="shared" si="1"/>
        <v>66</v>
      </c>
      <c r="C70" s="146" t="s">
        <v>187</v>
      </c>
      <c r="D70" s="137"/>
      <c r="E70" s="124" t="s">
        <v>46</v>
      </c>
      <c r="F70" s="159" t="s">
        <v>223</v>
      </c>
      <c r="G70" s="110" t="s">
        <v>224</v>
      </c>
      <c r="H70" s="114" t="str">
        <f>IF(Sprache="DE",E70,IF(Sprache="FR",F70,IF(Sprache="IT",G70,"Fehler: Sprache wählen")))</f>
        <v>Valeur cible de l'analyse de consommation énergétique</v>
      </c>
    </row>
    <row r="71" spans="1:8">
      <c r="A71" s="143">
        <v>3</v>
      </c>
      <c r="B71" s="156">
        <f t="shared" ref="B71:B137" si="5">B70+1</f>
        <v>67</v>
      </c>
      <c r="C71" s="146" t="s">
        <v>187</v>
      </c>
      <c r="D71" s="125"/>
      <c r="E71" s="126" t="s">
        <v>47</v>
      </c>
      <c r="F71" s="159" t="s">
        <v>199</v>
      </c>
      <c r="G71" s="110" t="s">
        <v>200</v>
      </c>
      <c r="H71" s="114" t="str">
        <f>IF(Sprache="DE",E71,IF(Sprache="FR",F71,IF(Sprache="IT",G71,"Fehler: Sprache wählen")))</f>
        <v xml:space="preserve">Résolution de problèmes </v>
      </c>
    </row>
    <row r="72" spans="1:8" ht="102">
      <c r="A72" s="143">
        <v>3</v>
      </c>
      <c r="B72" s="156">
        <f t="shared" si="5"/>
        <v>68</v>
      </c>
      <c r="C72" s="146" t="s">
        <v>187</v>
      </c>
      <c r="D72" s="137"/>
      <c r="E72" s="124" t="s">
        <v>48</v>
      </c>
      <c r="F72" s="159" t="s">
        <v>213</v>
      </c>
      <c r="G72" s="110" t="s">
        <v>214</v>
      </c>
      <c r="H72" s="114" t="str">
        <f t="shared" si="3"/>
        <v>Ce classeur a été créé dans l’affichage "Mise en page". Dans Excel, il peut se produire que deux cellules ou plus soient sélectionnées simultanément par erreur avec ce type d’affichage (ce qui peut aussi avoir pour effet que les liens ne fonctionnent plus). Si c’est le cas, utilisez le zoom pour agrandir ou diminuer l’affichage ou alors changez le type d’affichage, en sélectionnant l’affichage "Normal" au lieu de l’affichage "Mise en page" dans l’onglet "Affichage".</v>
      </c>
    </row>
    <row r="73" spans="1:8" ht="63.75">
      <c r="A73" s="143">
        <v>3</v>
      </c>
      <c r="B73" s="156">
        <f t="shared" si="5"/>
        <v>69</v>
      </c>
      <c r="C73" s="146" t="s">
        <v>187</v>
      </c>
      <c r="D73" s="137"/>
      <c r="E73" s="124" t="s">
        <v>49</v>
      </c>
      <c r="F73" s="159" t="s">
        <v>215</v>
      </c>
      <c r="G73" s="110" t="s">
        <v>216</v>
      </c>
      <c r="H73" s="114" t="str">
        <f t="shared" si="3"/>
        <v>Des messages s’affichent pour vous aider dans votre saisie. Ils apparaissent normalement à côté de la cellule dans laquelle vous devez effectuer votre saisie. Si par erreur, ils devaient toutefois la masquer, vous pouvez les déplacer au moyen de votre souris.</v>
      </c>
    </row>
    <row r="74" spans="1:8">
      <c r="A74" s="143">
        <v>3</v>
      </c>
      <c r="B74" s="156">
        <f t="shared" si="5"/>
        <v>70</v>
      </c>
      <c r="C74" s="146" t="s">
        <v>187</v>
      </c>
      <c r="D74" s="125"/>
      <c r="E74" s="126" t="s">
        <v>50</v>
      </c>
      <c r="F74" s="159" t="s">
        <v>201</v>
      </c>
      <c r="G74" s="110" t="s">
        <v>50</v>
      </c>
      <c r="H74" s="114" t="str">
        <f>IF(Sprache="DE",E74,IF(Sprache="FR",F74,IF(Sprache="IT",G74,"Fehler: Sprache wählen")))</f>
        <v>Exclusion de responsabilité</v>
      </c>
    </row>
    <row r="75" spans="1:8" ht="76.5">
      <c r="A75" s="145">
        <v>3</v>
      </c>
      <c r="B75" s="170">
        <f t="shared" si="5"/>
        <v>71</v>
      </c>
      <c r="C75" s="147" t="s">
        <v>187</v>
      </c>
      <c r="D75" s="134"/>
      <c r="E75" s="128" t="s">
        <v>51</v>
      </c>
      <c r="F75" s="160" t="s">
        <v>202</v>
      </c>
      <c r="G75" s="108" t="s">
        <v>203</v>
      </c>
      <c r="H75" s="172" t="str">
        <f>IF(Sprache="DE",E75,IF(Sprache="FR",F75,IF(Sprache="IT",G75,"Fehler: Sprache wählen")))</f>
        <v>Le présent classeur de travail a été réalisé sur mandat de la Conférence des services cantonaux de l’énergie (EnFK). Ni le mandant ni le mandataire ne répondent de la justesse des résultats ou des conclusions qui sont tirées du présent classeur de travail. L’utilisateur du présent classeur de travail répond lui-même de la justesse des données.</v>
      </c>
    </row>
    <row r="76" spans="1:8">
      <c r="A76" s="150">
        <v>4</v>
      </c>
      <c r="B76" s="171">
        <f t="shared" si="5"/>
        <v>72</v>
      </c>
      <c r="C76" s="149" t="s">
        <v>225</v>
      </c>
      <c r="D76" s="131"/>
      <c r="E76" s="136"/>
      <c r="F76" s="132"/>
      <c r="G76" s="111"/>
      <c r="H76" s="165"/>
    </row>
    <row r="77" spans="1:8">
      <c r="A77" s="143">
        <v>4</v>
      </c>
      <c r="B77" s="156">
        <f t="shared" si="5"/>
        <v>73</v>
      </c>
      <c r="C77" s="146" t="s">
        <v>225</v>
      </c>
      <c r="D77" s="125"/>
      <c r="E77" s="126" t="s">
        <v>26</v>
      </c>
      <c r="F77" s="72" t="s">
        <v>439</v>
      </c>
      <c r="G77" s="110" t="s">
        <v>440</v>
      </c>
      <c r="H77" s="114" t="str">
        <f t="shared" ref="H77:H91" si="6">IF(Sprache="DE",E77,IF(Sprache="FR",F77,IF(Sprache="IT",G77,"Fehler: Sprache wählen")))</f>
        <v>Confirmation de mise en œuvre des mesures ACE</v>
      </c>
    </row>
    <row r="78" spans="1:8">
      <c r="A78" s="143">
        <v>4</v>
      </c>
      <c r="B78" s="156">
        <f t="shared" si="5"/>
        <v>74</v>
      </c>
      <c r="C78" s="146" t="s">
        <v>225</v>
      </c>
      <c r="D78" s="125"/>
      <c r="E78" s="126" t="s">
        <v>18</v>
      </c>
      <c r="F78" s="127" t="s">
        <v>139</v>
      </c>
      <c r="G78" s="137" t="s">
        <v>140</v>
      </c>
      <c r="H78" s="114" t="str">
        <f t="shared" si="6"/>
        <v>Page de couverture</v>
      </c>
    </row>
    <row r="79" spans="1:8">
      <c r="A79" s="143">
        <v>4</v>
      </c>
      <c r="B79" s="156">
        <f t="shared" si="5"/>
        <v>75</v>
      </c>
      <c r="C79" s="146" t="s">
        <v>225</v>
      </c>
      <c r="D79" s="125"/>
      <c r="E79" s="124" t="s">
        <v>19</v>
      </c>
      <c r="F79" s="159" t="s">
        <v>226</v>
      </c>
      <c r="G79" s="110" t="s">
        <v>227</v>
      </c>
      <c r="H79" s="114" t="str">
        <f t="shared" si="6"/>
        <v>Nom de l’entreprise / adresse:</v>
      </c>
    </row>
    <row r="80" spans="1:8">
      <c r="A80" s="143">
        <v>4</v>
      </c>
      <c r="B80" s="156">
        <f t="shared" si="5"/>
        <v>76</v>
      </c>
      <c r="C80" s="146" t="s">
        <v>225</v>
      </c>
      <c r="D80" s="125"/>
      <c r="E80" s="124" t="s">
        <v>20</v>
      </c>
      <c r="F80" s="159" t="s">
        <v>228</v>
      </c>
      <c r="G80" s="110" t="s">
        <v>229</v>
      </c>
      <c r="H80" s="114" t="str">
        <f t="shared" si="6"/>
        <v>Contact dans l’entreprise:</v>
      </c>
    </row>
    <row r="81" spans="1:8">
      <c r="A81" s="143">
        <v>4</v>
      </c>
      <c r="B81" s="156">
        <f t="shared" si="5"/>
        <v>77</v>
      </c>
      <c r="C81" s="146" t="s">
        <v>225</v>
      </c>
      <c r="D81" s="125"/>
      <c r="E81" s="124" t="s">
        <v>21</v>
      </c>
      <c r="F81" s="159" t="s">
        <v>234</v>
      </c>
      <c r="G81" s="110" t="s">
        <v>235</v>
      </c>
      <c r="H81" s="114" t="str">
        <f>IF(Sprache="DE",E81,IF(Sprache="FR",F81,IF(Sprache="IT",G81,"Fehler: Sprache wählen")))</f>
        <v>Nom:</v>
      </c>
    </row>
    <row r="82" spans="1:8">
      <c r="A82" s="143">
        <v>4</v>
      </c>
      <c r="B82" s="156">
        <f t="shared" si="5"/>
        <v>78</v>
      </c>
      <c r="C82" s="146" t="s">
        <v>225</v>
      </c>
      <c r="D82" s="125"/>
      <c r="E82" s="124" t="s">
        <v>22</v>
      </c>
      <c r="F82" s="159" t="s">
        <v>236</v>
      </c>
      <c r="G82" s="110" t="s">
        <v>22</v>
      </c>
      <c r="H82" s="114" t="str">
        <f>IF(Sprache="DE",E82,IF(Sprache="FR",F82,IF(Sprache="IT",G82,"Fehler: Sprache wählen")))</f>
        <v>Tél.:</v>
      </c>
    </row>
    <row r="83" spans="1:8">
      <c r="A83" s="143">
        <v>4</v>
      </c>
      <c r="B83" s="156">
        <f t="shared" si="5"/>
        <v>79</v>
      </c>
      <c r="C83" s="146" t="s">
        <v>225</v>
      </c>
      <c r="D83" s="125"/>
      <c r="E83" s="124" t="s">
        <v>66</v>
      </c>
      <c r="F83" s="159" t="s">
        <v>237</v>
      </c>
      <c r="G83" s="110" t="s">
        <v>66</v>
      </c>
      <c r="H83" s="114" t="str">
        <f>IF(Sprache="DE",E83,IF(Sprache="FR",F83,IF(Sprache="IT",G83,"Fehler: Sprache wählen")))</f>
        <v>Courriel:</v>
      </c>
    </row>
    <row r="84" spans="1:8">
      <c r="A84" s="143">
        <v>4</v>
      </c>
      <c r="B84" s="156">
        <f t="shared" si="5"/>
        <v>80</v>
      </c>
      <c r="C84" s="146" t="s">
        <v>225</v>
      </c>
      <c r="D84" s="125"/>
      <c r="E84" s="124" t="s">
        <v>23</v>
      </c>
      <c r="F84" s="159" t="s">
        <v>238</v>
      </c>
      <c r="G84" s="110" t="s">
        <v>23</v>
      </c>
      <c r="H84" s="114" t="str">
        <f>IF(Sprache="DE",E84,IF(Sprache="FR",F84,IF(Sprache="IT",G84,"Fehler: Sprache wählen")))</f>
        <v xml:space="preserve"> Fax:</v>
      </c>
    </row>
    <row r="85" spans="1:8">
      <c r="A85" s="143">
        <v>4</v>
      </c>
      <c r="B85" s="156">
        <f t="shared" si="5"/>
        <v>81</v>
      </c>
      <c r="C85" s="146" t="s">
        <v>225</v>
      </c>
      <c r="D85" s="125"/>
      <c r="E85" s="124" t="s">
        <v>67</v>
      </c>
      <c r="F85" s="159" t="s">
        <v>230</v>
      </c>
      <c r="G85" s="110" t="s">
        <v>231</v>
      </c>
      <c r="H85" s="114" t="str">
        <f t="shared" si="6"/>
        <v>Site d’exploitation:</v>
      </c>
    </row>
    <row r="86" spans="1:8">
      <c r="A86" s="143">
        <v>4</v>
      </c>
      <c r="B86" s="156">
        <f t="shared" si="5"/>
        <v>82</v>
      </c>
      <c r="C86" s="146" t="s">
        <v>225</v>
      </c>
      <c r="D86" s="125"/>
      <c r="E86" s="124" t="s">
        <v>322</v>
      </c>
      <c r="F86" s="159" t="s">
        <v>453</v>
      </c>
      <c r="G86" s="110" t="s">
        <v>455</v>
      </c>
      <c r="H86" s="114" t="str">
        <f t="shared" si="6"/>
        <v>Indication de l'outil ACE utilisé :</v>
      </c>
    </row>
    <row r="87" spans="1:8">
      <c r="A87" s="143">
        <v>4</v>
      </c>
      <c r="B87" s="156">
        <f t="shared" si="5"/>
        <v>83</v>
      </c>
      <c r="C87" s="146" t="s">
        <v>225</v>
      </c>
      <c r="D87" s="125"/>
      <c r="E87" s="124" t="s">
        <v>64</v>
      </c>
      <c r="F87" s="127" t="s">
        <v>454</v>
      </c>
      <c r="G87" s="137" t="s">
        <v>456</v>
      </c>
      <c r="H87" s="114" t="str">
        <f t="shared" si="6"/>
        <v>(en cas d’incertitude, veuillez lire ce qui suit)</v>
      </c>
    </row>
    <row r="88" spans="1:8">
      <c r="A88" s="143">
        <v>4</v>
      </c>
      <c r="B88" s="156">
        <f t="shared" si="5"/>
        <v>84</v>
      </c>
      <c r="C88" s="146" t="s">
        <v>225</v>
      </c>
      <c r="D88" s="125"/>
      <c r="E88" s="124" t="s">
        <v>65</v>
      </c>
      <c r="F88" s="127" t="s">
        <v>457</v>
      </c>
      <c r="G88" s="137" t="s">
        <v>458</v>
      </c>
      <c r="H88" s="114" t="str">
        <f t="shared" si="6"/>
        <v>Remarque :</v>
      </c>
    </row>
    <row r="89" spans="1:8" ht="114.75">
      <c r="A89" s="143">
        <v>4</v>
      </c>
      <c r="B89" s="156">
        <f t="shared" si="5"/>
        <v>85</v>
      </c>
      <c r="C89" s="146" t="s">
        <v>225</v>
      </c>
      <c r="D89" s="125"/>
      <c r="E89" s="124" t="s">
        <v>545</v>
      </c>
      <c r="F89" s="127" t="s">
        <v>460</v>
      </c>
      <c r="G89" s="137" t="s">
        <v>459</v>
      </c>
      <c r="H89" s="114" t="str">
        <f t="shared" si="6"/>
        <v>Veuillez indiquer ici si l’analyse de la consommation d’énergie (ACE) a été saisie à l'origine au moyen :
a) du nouvel outil ACE de l’EnFK (le logo de l’EnFK figure sur la feuille de titre, exactement comme ici), ou
b) d’un outil du service compétent du canton (avec en général le logo du canton sur la feuille de titre).
Pour toute question, veuillez vous adresser au service compétent de votre canton.</v>
      </c>
    </row>
    <row r="90" spans="1:8">
      <c r="A90" s="143">
        <v>4</v>
      </c>
      <c r="B90" s="156">
        <f t="shared" si="5"/>
        <v>86</v>
      </c>
      <c r="C90" s="146" t="s">
        <v>225</v>
      </c>
      <c r="D90" s="125"/>
      <c r="E90" s="124" t="s">
        <v>24</v>
      </c>
      <c r="F90" s="159" t="s">
        <v>232</v>
      </c>
      <c r="G90" s="110" t="s">
        <v>233</v>
      </c>
      <c r="H90" s="114" t="str">
        <f>IF(Sprache="DE",E90,IF(Sprache="FR",F90,IF(Sprache="IT",G90,"Fehler: Sprache wählen")))</f>
        <v>Date de la saisie du rapport:</v>
      </c>
    </row>
    <row r="91" spans="1:8">
      <c r="A91" s="143">
        <v>4</v>
      </c>
      <c r="B91" s="156">
        <f t="shared" si="5"/>
        <v>87</v>
      </c>
      <c r="C91" s="146" t="s">
        <v>225</v>
      </c>
      <c r="D91" s="125"/>
      <c r="E91" s="124" t="s">
        <v>25</v>
      </c>
      <c r="F91" s="159" t="s">
        <v>239</v>
      </c>
      <c r="G91" s="110" t="s">
        <v>240</v>
      </c>
      <c r="H91" s="114" t="str">
        <f t="shared" si="6"/>
        <v xml:space="preserve"> Version: </v>
      </c>
    </row>
    <row r="92" spans="1:8">
      <c r="A92" s="150">
        <v>5</v>
      </c>
      <c r="B92" s="171">
        <f t="shared" si="5"/>
        <v>88</v>
      </c>
      <c r="C92" s="149" t="s">
        <v>336</v>
      </c>
      <c r="D92" s="131"/>
      <c r="E92" s="136"/>
      <c r="F92" s="132"/>
      <c r="G92" s="111"/>
      <c r="H92" s="165"/>
    </row>
    <row r="93" spans="1:8">
      <c r="A93" s="143">
        <v>5</v>
      </c>
      <c r="B93" s="156">
        <f t="shared" si="5"/>
        <v>89</v>
      </c>
      <c r="C93" s="146" t="s">
        <v>336</v>
      </c>
      <c r="D93" s="125"/>
      <c r="E93" s="126" t="s">
        <v>323</v>
      </c>
      <c r="F93" s="159" t="s">
        <v>324</v>
      </c>
      <c r="G93" s="110" t="s">
        <v>325</v>
      </c>
      <c r="H93" s="114" t="str">
        <f t="shared" ref="H93:H141" si="7">IF(Sprache="DE",E93,IF(Sprache="FR",F93,IF(Sprache="IT",G93,"Fehler: Sprache wählen")))</f>
        <v>Formulaire G1</v>
      </c>
    </row>
    <row r="94" spans="1:8" ht="25.5">
      <c r="A94" s="143">
        <v>5</v>
      </c>
      <c r="B94" s="156">
        <f t="shared" si="5"/>
        <v>90</v>
      </c>
      <c r="C94" s="146" t="s">
        <v>336</v>
      </c>
      <c r="D94" s="125"/>
      <c r="E94" s="126" t="s">
        <v>81</v>
      </c>
      <c r="F94" s="159" t="s">
        <v>466</v>
      </c>
      <c r="G94" s="110" t="s">
        <v>467</v>
      </c>
      <c r="H94" s="114" t="str">
        <f t="shared" si="7"/>
        <v>Confirmation de la mise en œuvre des mesures d'amélioration annoncées dans l'ACE</v>
      </c>
    </row>
    <row r="95" spans="1:8">
      <c r="A95" s="143">
        <v>5</v>
      </c>
      <c r="B95" s="156">
        <f t="shared" si="5"/>
        <v>91</v>
      </c>
      <c r="C95" s="146" t="s">
        <v>336</v>
      </c>
      <c r="D95" s="125"/>
      <c r="E95" s="126" t="s">
        <v>326</v>
      </c>
      <c r="F95" s="159" t="s">
        <v>470</v>
      </c>
      <c r="G95" s="110" t="s">
        <v>468</v>
      </c>
      <c r="H95" s="114" t="str">
        <f t="shared" si="7"/>
        <v>Achat annuel d’énergie finale pondéré selon l'ACE ¹⁾:</v>
      </c>
    </row>
    <row r="96" spans="1:8">
      <c r="A96" s="143">
        <v>5</v>
      </c>
      <c r="B96" s="156">
        <f t="shared" si="5"/>
        <v>92</v>
      </c>
      <c r="C96" s="146" t="s">
        <v>336</v>
      </c>
      <c r="D96" s="125"/>
      <c r="E96" s="124" t="s">
        <v>569</v>
      </c>
      <c r="F96" s="124" t="s">
        <v>570</v>
      </c>
      <c r="G96" s="110" t="s">
        <v>571</v>
      </c>
      <c r="H96" s="114" t="str">
        <f t="shared" si="7"/>
        <v>1) Selon le formulaire C, chiffre C.1 (année la plus récente)</v>
      </c>
    </row>
    <row r="97" spans="1:8" ht="51">
      <c r="A97" s="143">
        <v>5</v>
      </c>
      <c r="B97" s="156">
        <f t="shared" si="5"/>
        <v>93</v>
      </c>
      <c r="C97" s="146" t="s">
        <v>336</v>
      </c>
      <c r="D97" s="125"/>
      <c r="E97" s="124" t="s">
        <v>299</v>
      </c>
      <c r="F97" s="196" t="s">
        <v>471</v>
      </c>
      <c r="G97" s="110" t="s">
        <v>469</v>
      </c>
      <c r="H97" s="114" t="str">
        <f t="shared" si="7"/>
        <v>Reportez dans le tableau suivant toutes les nouvelles mesures d'amélioration dont la mise en œuvre a été annoncée dans le formulaire F1 de l’ACE, puis confirmez leur mise en œuvre.</v>
      </c>
    </row>
    <row r="98" spans="1:8">
      <c r="A98" s="143">
        <v>5</v>
      </c>
      <c r="B98" s="156">
        <f t="shared" si="5"/>
        <v>94</v>
      </c>
      <c r="C98" s="146" t="s">
        <v>336</v>
      </c>
      <c r="D98" s="125"/>
      <c r="E98" s="126" t="s">
        <v>0</v>
      </c>
      <c r="F98" s="127" t="s">
        <v>241</v>
      </c>
      <c r="G98" s="137" t="s">
        <v>241</v>
      </c>
      <c r="H98" s="114" t="str">
        <f t="shared" si="7"/>
        <v>N°</v>
      </c>
    </row>
    <row r="99" spans="1:8">
      <c r="A99" s="143">
        <v>5</v>
      </c>
      <c r="B99" s="156">
        <f t="shared" si="5"/>
        <v>95</v>
      </c>
      <c r="C99" s="146" t="s">
        <v>336</v>
      </c>
      <c r="D99" s="125"/>
      <c r="E99" s="124" t="s">
        <v>56</v>
      </c>
      <c r="F99" s="127" t="s">
        <v>258</v>
      </c>
      <c r="G99" s="137" t="s">
        <v>259</v>
      </c>
      <c r="H99" s="114" t="str">
        <f t="shared" si="7"/>
        <v xml:space="preserve">Titre de la mesure d’amélioration </v>
      </c>
    </row>
    <row r="100" spans="1:8">
      <c r="A100" s="143">
        <v>5</v>
      </c>
      <c r="B100" s="156">
        <f t="shared" si="5"/>
        <v>96</v>
      </c>
      <c r="C100" s="146" t="s">
        <v>336</v>
      </c>
      <c r="D100" s="125"/>
      <c r="E100" s="124" t="s">
        <v>2</v>
      </c>
      <c r="F100" s="127" t="s">
        <v>260</v>
      </c>
      <c r="G100" s="137" t="s">
        <v>261</v>
      </c>
      <c r="H100" s="114" t="str">
        <f t="shared" si="7"/>
        <v>Economie d’énergie</v>
      </c>
    </row>
    <row r="101" spans="1:8">
      <c r="A101" s="143">
        <v>5</v>
      </c>
      <c r="B101" s="156">
        <f t="shared" si="5"/>
        <v>97</v>
      </c>
      <c r="C101" s="146" t="s">
        <v>336</v>
      </c>
      <c r="D101" s="125"/>
      <c r="E101" s="124" t="s">
        <v>10</v>
      </c>
      <c r="F101" s="127" t="s">
        <v>262</v>
      </c>
      <c r="G101" s="137" t="s">
        <v>263</v>
      </c>
      <c r="H101" s="114" t="str">
        <f t="shared" si="7"/>
        <v>Non pondéré</v>
      </c>
    </row>
    <row r="102" spans="1:8">
      <c r="A102" s="143">
        <v>5</v>
      </c>
      <c r="B102" s="156">
        <f t="shared" si="5"/>
        <v>98</v>
      </c>
      <c r="C102" s="146" t="s">
        <v>336</v>
      </c>
      <c r="D102" s="125"/>
      <c r="E102" s="124" t="s">
        <v>8</v>
      </c>
      <c r="F102" s="127" t="s">
        <v>264</v>
      </c>
      <c r="G102" s="137" t="s">
        <v>265</v>
      </c>
      <c r="H102" s="114" t="str">
        <f t="shared" si="7"/>
        <v>Economie 1</v>
      </c>
    </row>
    <row r="103" spans="1:8">
      <c r="A103" s="143">
        <v>5</v>
      </c>
      <c r="B103" s="156">
        <f t="shared" si="5"/>
        <v>99</v>
      </c>
      <c r="C103" s="146" t="s">
        <v>336</v>
      </c>
      <c r="D103" s="125"/>
      <c r="E103" s="124" t="s">
        <v>17</v>
      </c>
      <c r="F103" s="127" t="s">
        <v>266</v>
      </c>
      <c r="G103" s="137" t="s">
        <v>267</v>
      </c>
      <c r="H103" s="114" t="str">
        <f t="shared" si="7"/>
        <v>G.</v>
      </c>
    </row>
    <row r="104" spans="1:8">
      <c r="A104" s="143">
        <v>5</v>
      </c>
      <c r="B104" s="156">
        <f t="shared" si="5"/>
        <v>100</v>
      </c>
      <c r="C104" s="146" t="s">
        <v>336</v>
      </c>
      <c r="D104" s="125"/>
      <c r="E104" s="124" t="s">
        <v>337</v>
      </c>
      <c r="F104" s="127" t="s">
        <v>343</v>
      </c>
      <c r="G104" s="137" t="s">
        <v>344</v>
      </c>
      <c r="H104" s="114" t="str">
        <f t="shared" si="7"/>
        <v>G.?</v>
      </c>
    </row>
    <row r="105" spans="1:8">
      <c r="A105" s="143">
        <v>5</v>
      </c>
      <c r="B105" s="156">
        <f t="shared" si="5"/>
        <v>101</v>
      </c>
      <c r="C105" s="146" t="s">
        <v>336</v>
      </c>
      <c r="D105" s="125"/>
      <c r="E105" s="124" t="s">
        <v>9</v>
      </c>
      <c r="F105" s="127" t="s">
        <v>268</v>
      </c>
      <c r="G105" s="137" t="s">
        <v>269</v>
      </c>
      <c r="H105" s="114" t="str">
        <f t="shared" si="7"/>
        <v>Economie 2</v>
      </c>
    </row>
    <row r="106" spans="1:8">
      <c r="A106" s="143">
        <v>5</v>
      </c>
      <c r="B106" s="156">
        <f t="shared" si="5"/>
        <v>102</v>
      </c>
      <c r="C106" s="146" t="s">
        <v>336</v>
      </c>
      <c r="D106" s="125"/>
      <c r="E106" s="124" t="s">
        <v>17</v>
      </c>
      <c r="F106" s="127" t="s">
        <v>266</v>
      </c>
      <c r="G106" s="137" t="s">
        <v>267</v>
      </c>
      <c r="H106" s="114" t="str">
        <f t="shared" si="7"/>
        <v>G.</v>
      </c>
    </row>
    <row r="107" spans="1:8">
      <c r="A107" s="143">
        <v>5</v>
      </c>
      <c r="B107" s="156">
        <f t="shared" si="5"/>
        <v>103</v>
      </c>
      <c r="C107" s="146" t="s">
        <v>336</v>
      </c>
      <c r="D107" s="125"/>
      <c r="E107" s="124" t="s">
        <v>337</v>
      </c>
      <c r="F107" s="127" t="s">
        <v>343</v>
      </c>
      <c r="G107" s="137" t="s">
        <v>344</v>
      </c>
      <c r="H107" s="114" t="str">
        <f t="shared" si="7"/>
        <v>G.?</v>
      </c>
    </row>
    <row r="108" spans="1:8">
      <c r="A108" s="143">
        <v>5</v>
      </c>
      <c r="B108" s="156">
        <f t="shared" si="5"/>
        <v>104</v>
      </c>
      <c r="C108" s="146" t="s">
        <v>336</v>
      </c>
      <c r="D108" s="125"/>
      <c r="E108" s="124" t="s">
        <v>1</v>
      </c>
      <c r="F108" s="127" t="s">
        <v>1</v>
      </c>
      <c r="G108" s="137" t="s">
        <v>270</v>
      </c>
      <c r="H108" s="114" t="str">
        <f t="shared" si="7"/>
        <v>Total</v>
      </c>
    </row>
    <row r="109" spans="1:8">
      <c r="A109" s="143">
        <v>5</v>
      </c>
      <c r="B109" s="156">
        <f t="shared" si="5"/>
        <v>105</v>
      </c>
      <c r="C109" s="146" t="s">
        <v>336</v>
      </c>
      <c r="D109" s="125"/>
      <c r="E109" s="124" t="s">
        <v>327</v>
      </c>
      <c r="F109" s="127" t="s">
        <v>434</v>
      </c>
      <c r="G109" s="137" t="s">
        <v>435</v>
      </c>
      <c r="H109" s="114" t="str">
        <f t="shared" si="7"/>
        <v>Pondéré ¹⁾</v>
      </c>
    </row>
    <row r="110" spans="1:8">
      <c r="A110" s="143">
        <v>5</v>
      </c>
      <c r="B110" s="156">
        <f t="shared" si="5"/>
        <v>106</v>
      </c>
      <c r="C110" s="146" t="s">
        <v>336</v>
      </c>
      <c r="D110" s="125"/>
      <c r="E110" s="124" t="s">
        <v>1</v>
      </c>
      <c r="F110" s="127" t="s">
        <v>1</v>
      </c>
      <c r="G110" s="137" t="s">
        <v>270</v>
      </c>
      <c r="H110" s="114" t="str">
        <f t="shared" si="7"/>
        <v>Total</v>
      </c>
    </row>
    <row r="111" spans="1:8">
      <c r="A111" s="143">
        <v>5</v>
      </c>
      <c r="B111" s="156">
        <f t="shared" si="5"/>
        <v>107</v>
      </c>
      <c r="C111" s="146" t="s">
        <v>336</v>
      </c>
      <c r="D111" s="125"/>
      <c r="E111" s="124" t="s">
        <v>4</v>
      </c>
      <c r="F111" s="127" t="s">
        <v>271</v>
      </c>
      <c r="G111" s="137" t="s">
        <v>272</v>
      </c>
      <c r="H111" s="114" t="str">
        <f t="shared" si="7"/>
        <v>%</v>
      </c>
    </row>
    <row r="112" spans="1:8">
      <c r="A112" s="143">
        <v>5</v>
      </c>
      <c r="B112" s="156">
        <f t="shared" si="5"/>
        <v>108</v>
      </c>
      <c r="C112" s="146" t="s">
        <v>336</v>
      </c>
      <c r="D112" s="125"/>
      <c r="E112" s="124" t="s">
        <v>3</v>
      </c>
      <c r="F112" s="127" t="s">
        <v>273</v>
      </c>
      <c r="G112" s="137" t="s">
        <v>274</v>
      </c>
      <c r="H112" s="114" t="str">
        <f t="shared" si="7"/>
        <v>Investissements</v>
      </c>
    </row>
    <row r="113" spans="1:8">
      <c r="A113" s="143">
        <v>5</v>
      </c>
      <c r="B113" s="156">
        <f t="shared" si="5"/>
        <v>109</v>
      </c>
      <c r="C113" s="146" t="s">
        <v>336</v>
      </c>
      <c r="D113" s="125"/>
      <c r="E113" s="124" t="s">
        <v>57</v>
      </c>
      <c r="F113" s="127" t="s">
        <v>57</v>
      </c>
      <c r="G113" s="137" t="s">
        <v>57</v>
      </c>
      <c r="H113" s="114" t="str">
        <f t="shared" si="7"/>
        <v>Payback</v>
      </c>
    </row>
    <row r="114" spans="1:8">
      <c r="A114" s="143">
        <v>5</v>
      </c>
      <c r="B114" s="156">
        <f t="shared" si="5"/>
        <v>110</v>
      </c>
      <c r="C114" s="146" t="s">
        <v>336</v>
      </c>
      <c r="D114" s="125"/>
      <c r="E114" s="124" t="s">
        <v>76</v>
      </c>
      <c r="F114" s="159" t="s">
        <v>341</v>
      </c>
      <c r="G114" s="110" t="s">
        <v>342</v>
      </c>
      <c r="H114" s="114" t="str">
        <f t="shared" si="7"/>
        <v>(selon ACE formulaire F1)</v>
      </c>
    </row>
    <row r="115" spans="1:8">
      <c r="A115" s="143">
        <v>5</v>
      </c>
      <c r="B115" s="156">
        <f t="shared" si="5"/>
        <v>111</v>
      </c>
      <c r="C115" s="146" t="s">
        <v>336</v>
      </c>
      <c r="D115" s="125"/>
      <c r="E115" s="124" t="s">
        <v>1</v>
      </c>
      <c r="F115" s="127" t="s">
        <v>1</v>
      </c>
      <c r="G115" s="137" t="s">
        <v>270</v>
      </c>
      <c r="H115" s="114" t="str">
        <f t="shared" si="7"/>
        <v>Total</v>
      </c>
    </row>
    <row r="116" spans="1:8">
      <c r="A116" s="143">
        <v>5</v>
      </c>
      <c r="B116" s="156">
        <f t="shared" si="5"/>
        <v>112</v>
      </c>
      <c r="C116" s="146" t="s">
        <v>336</v>
      </c>
      <c r="D116" s="125"/>
      <c r="E116" s="124" t="s">
        <v>61</v>
      </c>
      <c r="F116" s="127" t="s">
        <v>277</v>
      </c>
      <c r="G116" s="137" t="s">
        <v>278</v>
      </c>
      <c r="H116" s="114" t="str">
        <f t="shared" si="7"/>
        <v>%E</v>
      </c>
    </row>
    <row r="117" spans="1:8" ht="25.5">
      <c r="A117" s="143">
        <v>5</v>
      </c>
      <c r="B117" s="156">
        <f t="shared" si="5"/>
        <v>113</v>
      </c>
      <c r="C117" s="146" t="s">
        <v>336</v>
      </c>
      <c r="D117" s="125"/>
      <c r="E117" s="124" t="s">
        <v>568</v>
      </c>
      <c r="F117" s="127" t="s">
        <v>553</v>
      </c>
      <c r="G117" s="354" t="s">
        <v>554</v>
      </c>
      <c r="H117" s="114" t="str">
        <f t="shared" si="7"/>
        <v>Maint. de la valeur</v>
      </c>
    </row>
    <row r="118" spans="1:8" ht="25.5">
      <c r="A118" s="143">
        <v>5</v>
      </c>
      <c r="B118" s="156">
        <f t="shared" si="5"/>
        <v>114</v>
      </c>
      <c r="C118" s="146" t="s">
        <v>336</v>
      </c>
      <c r="D118" s="125"/>
      <c r="E118" s="124" t="s">
        <v>108</v>
      </c>
      <c r="F118" s="127" t="s">
        <v>538</v>
      </c>
      <c r="G118" s="137" t="s">
        <v>474</v>
      </c>
      <c r="H118" s="114" t="str">
        <f t="shared" si="7"/>
        <v>Mesure exécutée pour l'essentiel comme annoncé dans l’ACE ?</v>
      </c>
    </row>
    <row r="119" spans="1:8">
      <c r="A119" s="143">
        <v>5</v>
      </c>
      <c r="B119" s="156">
        <f t="shared" si="5"/>
        <v>115</v>
      </c>
      <c r="C119" s="146" t="s">
        <v>336</v>
      </c>
      <c r="D119" s="125"/>
      <c r="E119" s="124" t="s">
        <v>78</v>
      </c>
      <c r="F119" s="159" t="s">
        <v>155</v>
      </c>
      <c r="G119" s="110" t="s">
        <v>282</v>
      </c>
      <c r="H119" s="114" t="str">
        <f t="shared" si="7"/>
        <v>oui</v>
      </c>
    </row>
    <row r="120" spans="1:8">
      <c r="A120" s="143">
        <v>5</v>
      </c>
      <c r="B120" s="156">
        <f t="shared" si="5"/>
        <v>116</v>
      </c>
      <c r="C120" s="146" t="s">
        <v>336</v>
      </c>
      <c r="D120" s="125"/>
      <c r="E120" s="124" t="s">
        <v>79</v>
      </c>
      <c r="F120" s="357" t="s">
        <v>476</v>
      </c>
      <c r="G120" s="355" t="s">
        <v>475</v>
      </c>
      <c r="H120" s="114" t="str">
        <f t="shared" si="7"/>
        <v>= comme annoncé</v>
      </c>
    </row>
    <row r="121" spans="1:8">
      <c r="A121" s="143">
        <v>5</v>
      </c>
      <c r="B121" s="156">
        <v>116.1</v>
      </c>
      <c r="C121" s="146" t="s">
        <v>336</v>
      </c>
      <c r="D121" s="125"/>
      <c r="E121" s="124" t="s">
        <v>547</v>
      </c>
      <c r="F121" s="357" t="s">
        <v>548</v>
      </c>
      <c r="G121" s="355" t="s">
        <v>549</v>
      </c>
      <c r="H121" s="114" t="str">
        <f t="shared" si="7"/>
        <v>comme annoncé</v>
      </c>
    </row>
    <row r="122" spans="1:8">
      <c r="A122" s="143">
        <v>5</v>
      </c>
      <c r="B122" s="156">
        <f>B120+1</f>
        <v>117</v>
      </c>
      <c r="C122" s="146" t="s">
        <v>336</v>
      </c>
      <c r="D122" s="125"/>
      <c r="E122" s="124" t="s">
        <v>77</v>
      </c>
      <c r="F122" s="159" t="s">
        <v>157</v>
      </c>
      <c r="G122" s="110" t="s">
        <v>158</v>
      </c>
      <c r="H122" s="114" t="str">
        <f t="shared" si="7"/>
        <v>non</v>
      </c>
    </row>
    <row r="123" spans="1:8">
      <c r="A123" s="143">
        <v>5</v>
      </c>
      <c r="B123" s="156">
        <f t="shared" si="5"/>
        <v>118</v>
      </c>
      <c r="C123" s="146" t="s">
        <v>336</v>
      </c>
      <c r="D123" s="125"/>
      <c r="E123" s="168" t="s">
        <v>80</v>
      </c>
      <c r="F123" s="358" t="s">
        <v>539</v>
      </c>
      <c r="G123" s="356" t="s">
        <v>541</v>
      </c>
      <c r="H123" s="114" t="str">
        <f t="shared" si="7"/>
        <v>= non ou autrem. m. en œuvre</v>
      </c>
    </row>
    <row r="124" spans="1:8">
      <c r="A124" s="143">
        <v>5</v>
      </c>
      <c r="B124" s="156">
        <v>118.1</v>
      </c>
      <c r="C124" s="146" t="s">
        <v>336</v>
      </c>
      <c r="D124" s="125"/>
      <c r="E124" s="124" t="s">
        <v>546</v>
      </c>
      <c r="F124" s="357" t="s">
        <v>551</v>
      </c>
      <c r="G124" s="355" t="s">
        <v>550</v>
      </c>
      <c r="H124" s="114" t="str">
        <f t="shared" ref="H124" si="8">IF(Sprache="DE",E124,IF(Sprache="FR",F124,IF(Sprache="IT",G124,"Fehler: Sprache wählen")))</f>
        <v xml:space="preserve">Indic. des raisons obligatoire </v>
      </c>
    </row>
    <row r="125" spans="1:8" ht="25.5">
      <c r="A125" s="143">
        <v>5</v>
      </c>
      <c r="B125" s="156">
        <f>B123+1</f>
        <v>119</v>
      </c>
      <c r="C125" s="146" t="s">
        <v>336</v>
      </c>
      <c r="D125" s="125"/>
      <c r="E125" s="124" t="s">
        <v>242</v>
      </c>
      <c r="F125" s="127" t="s">
        <v>243</v>
      </c>
      <c r="G125" s="137" t="s">
        <v>244</v>
      </c>
      <c r="H125" s="114" t="str">
        <f t="shared" si="7"/>
        <v>Installations de technique du bâtiment / enveloppe du bâtiment</v>
      </c>
    </row>
    <row r="126" spans="1:8">
      <c r="A126" s="143">
        <v>5</v>
      </c>
      <c r="B126" s="156">
        <f t="shared" si="5"/>
        <v>120</v>
      </c>
      <c r="C126" s="146" t="s">
        <v>336</v>
      </c>
      <c r="D126" s="125"/>
      <c r="E126" s="124" t="s">
        <v>245</v>
      </c>
      <c r="F126" s="127" t="s">
        <v>246</v>
      </c>
      <c r="G126" s="137" t="s">
        <v>247</v>
      </c>
      <c r="H126" s="114" t="str">
        <f t="shared" si="7"/>
        <v xml:space="preserve">Installations destinées aux processus et à la production </v>
      </c>
    </row>
    <row r="127" spans="1:8" ht="25.5">
      <c r="A127" s="143">
        <v>5</v>
      </c>
      <c r="B127" s="156">
        <f t="shared" si="5"/>
        <v>121</v>
      </c>
      <c r="C127" s="146" t="s">
        <v>336</v>
      </c>
      <c r="D127" s="125"/>
      <c r="E127" s="124" t="s">
        <v>544</v>
      </c>
      <c r="F127" s="159" t="s">
        <v>540</v>
      </c>
      <c r="G127" s="110" t="s">
        <v>482</v>
      </c>
      <c r="H127" s="114" t="str">
        <f t="shared" si="7"/>
        <v>S3 / Objectif d’économie des mesures devant être m. en œuvre selon l'ACE</v>
      </c>
    </row>
    <row r="128" spans="1:8" ht="25.5">
      <c r="A128" s="143">
        <v>5</v>
      </c>
      <c r="B128" s="156">
        <f t="shared" si="5"/>
        <v>122</v>
      </c>
      <c r="C128" s="146" t="s">
        <v>336</v>
      </c>
      <c r="D128" s="125"/>
      <c r="E128" s="124" t="s">
        <v>556</v>
      </c>
      <c r="F128" s="159" t="s">
        <v>557</v>
      </c>
      <c r="G128" s="110" t="s">
        <v>558</v>
      </c>
      <c r="H128" s="114" t="str">
        <f t="shared" si="7"/>
        <v>Contrôle : la valeur devrait concorder avec la somme S3 du formulaire ACE F1.</v>
      </c>
    </row>
    <row r="129" spans="1:8" ht="25.5">
      <c r="A129" s="143">
        <v>5</v>
      </c>
      <c r="B129" s="156">
        <v>122.2</v>
      </c>
      <c r="C129" s="146" t="s">
        <v>336</v>
      </c>
      <c r="D129" s="125"/>
      <c r="E129" s="124" t="s">
        <v>438</v>
      </c>
      <c r="F129" s="159" t="s">
        <v>530</v>
      </c>
      <c r="G129" s="110" t="s">
        <v>542</v>
      </c>
      <c r="H129" s="114" t="str">
        <f t="shared" si="7"/>
        <v>(en cas d’écart avec l'outil ACE : afficher la note en cliquant sur cette cellule)</v>
      </c>
    </row>
    <row r="130" spans="1:8">
      <c r="A130" s="143">
        <v>5</v>
      </c>
      <c r="B130" s="156">
        <f>B128+1</f>
        <v>123</v>
      </c>
      <c r="C130" s="146" t="s">
        <v>336</v>
      </c>
      <c r="D130" s="125"/>
      <c r="E130" s="124" t="s">
        <v>496</v>
      </c>
      <c r="F130" s="127" t="s">
        <v>519</v>
      </c>
      <c r="G130" s="137" t="s">
        <v>520</v>
      </c>
      <c r="H130" s="114" t="str">
        <f t="shared" si="7"/>
        <v>Remarque</v>
      </c>
    </row>
    <row r="131" spans="1:8" ht="63.75">
      <c r="A131" s="143">
        <v>5</v>
      </c>
      <c r="B131" s="156">
        <f t="shared" si="5"/>
        <v>124</v>
      </c>
      <c r="C131" s="146" t="s">
        <v>336</v>
      </c>
      <c r="D131" s="125"/>
      <c r="E131" s="124" t="s">
        <v>518</v>
      </c>
      <c r="F131" s="159" t="s">
        <v>532</v>
      </c>
      <c r="G131" s="110" t="s">
        <v>531</v>
      </c>
      <c r="H131" s="114" t="str">
        <f t="shared" si="7"/>
        <v>Jusqu’à la version 1.7 de l'outil ACE de l’EnFK, la valeur S3 portant sur l’achat de bois/biomasse ou de chaleur à distance peut diverger en raison d’un changement dans la pondération. En revanche, les mesures et ses chiffres doivent toujours concorder.</v>
      </c>
    </row>
    <row r="132" spans="1:8" ht="25.5">
      <c r="A132" s="143">
        <v>5</v>
      </c>
      <c r="B132" s="156">
        <f t="shared" si="5"/>
        <v>125</v>
      </c>
      <c r="C132" s="146" t="s">
        <v>336</v>
      </c>
      <c r="D132" s="125"/>
      <c r="E132" s="124" t="s">
        <v>74</v>
      </c>
      <c r="F132" s="159" t="s">
        <v>477</v>
      </c>
      <c r="G132" s="110" t="s">
        <v>483</v>
      </c>
      <c r="H132" s="114" t="str">
        <f t="shared" si="7"/>
        <v xml:space="preserve">S6 / Somme de toutes les mesures m. en œuvre comme annoncé </v>
      </c>
    </row>
    <row r="133" spans="1:8" ht="25.5">
      <c r="A133" s="143">
        <v>5</v>
      </c>
      <c r="B133" s="156">
        <f t="shared" si="5"/>
        <v>126</v>
      </c>
      <c r="C133" s="146" t="s">
        <v>336</v>
      </c>
      <c r="D133" s="125"/>
      <c r="E133" s="124" t="s">
        <v>330</v>
      </c>
      <c r="F133" s="159" t="s">
        <v>488</v>
      </c>
      <c r="G133" s="110" t="s">
        <v>489</v>
      </c>
      <c r="H133" s="114" t="str">
        <f t="shared" si="7"/>
        <v>Veuillez inscrire l’achat annuel d’énergie pondéré.</v>
      </c>
    </row>
    <row r="134" spans="1:8">
      <c r="A134" s="143">
        <v>5</v>
      </c>
      <c r="B134" s="156">
        <f t="shared" si="5"/>
        <v>127</v>
      </c>
      <c r="C134" s="146" t="s">
        <v>336</v>
      </c>
      <c r="D134" s="125"/>
      <c r="E134" s="168" t="s">
        <v>437</v>
      </c>
      <c r="F134" s="357" t="s">
        <v>491</v>
      </c>
      <c r="G134" s="355" t="s">
        <v>490</v>
      </c>
      <c r="H134" s="114" t="str">
        <f t="shared" si="7"/>
        <v>=&gt; 1. inscrire les raisons =&gt; 2. remplir le formulaire G2 !</v>
      </c>
    </row>
    <row r="135" spans="1:8" ht="25.5">
      <c r="A135" s="143">
        <v>5</v>
      </c>
      <c r="B135" s="156">
        <f t="shared" si="5"/>
        <v>128</v>
      </c>
      <c r="C135" s="146" t="s">
        <v>336</v>
      </c>
      <c r="D135" s="125"/>
      <c r="E135" s="124" t="s">
        <v>331</v>
      </c>
      <c r="F135" s="159" t="s">
        <v>492</v>
      </c>
      <c r="G135" s="110" t="s">
        <v>493</v>
      </c>
      <c r="H135" s="114" t="str">
        <f t="shared" si="7"/>
        <v>Veuillez inscrire les mesures d'amélioration et confirmer la mise en œuvre.</v>
      </c>
    </row>
    <row r="136" spans="1:8" ht="25.5">
      <c r="A136" s="143">
        <v>5</v>
      </c>
      <c r="B136" s="156">
        <f t="shared" si="5"/>
        <v>129</v>
      </c>
      <c r="C136" s="146" t="s">
        <v>336</v>
      </c>
      <c r="D136" s="125"/>
      <c r="E136" s="168" t="s">
        <v>332</v>
      </c>
      <c r="F136" s="357" t="s">
        <v>494</v>
      </c>
      <c r="G136" s="355" t="s">
        <v>495</v>
      </c>
      <c r="H136" s="114" t="str">
        <f t="shared" si="7"/>
        <v>=&gt; reporter toutes les mesures d'amélioration et S3 = S6 ? =&gt; signature G2</v>
      </c>
    </row>
    <row r="137" spans="1:8" ht="25.5">
      <c r="A137" s="143">
        <v>5</v>
      </c>
      <c r="B137" s="156">
        <f t="shared" si="5"/>
        <v>130</v>
      </c>
      <c r="C137" s="146" t="s">
        <v>336</v>
      </c>
      <c r="D137" s="125"/>
      <c r="E137" s="124" t="s">
        <v>328</v>
      </c>
      <c r="F137" s="159" t="s">
        <v>479</v>
      </c>
      <c r="G137" s="110" t="s">
        <v>481</v>
      </c>
      <c r="H137" s="114" t="str">
        <f t="shared" si="7"/>
        <v>Expliquer pour quelles raisons les mesures n’ont pas été mises en œuvre telles qu’annoncées :</v>
      </c>
    </row>
    <row r="138" spans="1:8" ht="25.5">
      <c r="A138" s="143">
        <v>5</v>
      </c>
      <c r="B138" s="156">
        <f t="shared" ref="B138:B204" si="9">B137+1</f>
        <v>131</v>
      </c>
      <c r="C138" s="146" t="s">
        <v>336</v>
      </c>
      <c r="D138" s="125"/>
      <c r="E138" s="124" t="s">
        <v>329</v>
      </c>
      <c r="F138" s="159" t="s">
        <v>478</v>
      </c>
      <c r="G138" s="110" t="s">
        <v>480</v>
      </c>
      <c r="H138" s="114" t="str">
        <f t="shared" si="7"/>
        <v>Commentaire des mesures d'amélioration mises en œuvre conformément à leur annonce (facultatif) :</v>
      </c>
    </row>
    <row r="139" spans="1:8">
      <c r="A139" s="150">
        <v>6</v>
      </c>
      <c r="B139" s="171">
        <f t="shared" si="9"/>
        <v>132</v>
      </c>
      <c r="C139" s="149" t="s">
        <v>335</v>
      </c>
      <c r="D139" s="131"/>
      <c r="E139" s="136"/>
      <c r="F139" s="132"/>
      <c r="G139" s="111"/>
      <c r="H139" s="165"/>
    </row>
    <row r="140" spans="1:8">
      <c r="A140" s="143">
        <v>6</v>
      </c>
      <c r="B140" s="156">
        <f t="shared" si="9"/>
        <v>133</v>
      </c>
      <c r="C140" s="146" t="s">
        <v>335</v>
      </c>
      <c r="D140" s="125"/>
      <c r="E140" s="124" t="s">
        <v>75</v>
      </c>
      <c r="F140" s="159" t="s">
        <v>333</v>
      </c>
      <c r="G140" s="110" t="s">
        <v>334</v>
      </c>
      <c r="H140" s="114" t="str">
        <f t="shared" si="7"/>
        <v>Formulaire G2</v>
      </c>
    </row>
    <row r="141" spans="1:8" ht="38.25">
      <c r="A141" s="143">
        <v>6</v>
      </c>
      <c r="B141" s="156">
        <f t="shared" si="9"/>
        <v>134</v>
      </c>
      <c r="C141" s="146" t="s">
        <v>335</v>
      </c>
      <c r="D141" s="125"/>
      <c r="E141" s="124" t="s">
        <v>308</v>
      </c>
      <c r="F141" s="159" t="s">
        <v>533</v>
      </c>
      <c r="G141" s="110" t="s">
        <v>534</v>
      </c>
      <c r="H141" s="114" t="str">
        <f t="shared" si="7"/>
        <v xml:space="preserve">Mesures mises en œuvre en remplacement de celles non mises en œuvre ou mises en œuvre avec des changements fondamentaux </v>
      </c>
    </row>
    <row r="142" spans="1:8">
      <c r="A142" s="143">
        <v>6</v>
      </c>
      <c r="B142" s="156">
        <f t="shared" si="9"/>
        <v>135</v>
      </c>
      <c r="C142" s="146" t="s">
        <v>335</v>
      </c>
      <c r="D142" s="125"/>
      <c r="E142" s="126" t="s">
        <v>0</v>
      </c>
      <c r="F142" s="127" t="s">
        <v>241</v>
      </c>
      <c r="G142" s="137" t="s">
        <v>241</v>
      </c>
      <c r="H142" s="114" t="str">
        <f t="shared" ref="H142:H143" si="10">IF(Sprache="DE",E142,IF(Sprache="FR",F142,IF(Sprache="IT",G142,"Fehler: Sprache wählen")))</f>
        <v>N°</v>
      </c>
    </row>
    <row r="143" spans="1:8" ht="38.25">
      <c r="A143" s="143">
        <v>6</v>
      </c>
      <c r="B143" s="156">
        <f t="shared" si="9"/>
        <v>136</v>
      </c>
      <c r="C143" s="146" t="s">
        <v>335</v>
      </c>
      <c r="D143" s="125"/>
      <c r="E143" s="126" t="s">
        <v>318</v>
      </c>
      <c r="F143" s="127" t="s">
        <v>526</v>
      </c>
      <c r="G143" s="137" t="s">
        <v>527</v>
      </c>
      <c r="H143" s="114" t="str">
        <f t="shared" si="10"/>
        <v>Les mesures de remplacement doivent être clairement décrites dans la feuille "Descriptions G2" de ce classeur ou dans une annexe.</v>
      </c>
    </row>
    <row r="144" spans="1:8">
      <c r="A144" s="143">
        <v>6</v>
      </c>
      <c r="B144" s="156">
        <f t="shared" si="9"/>
        <v>137</v>
      </c>
      <c r="C144" s="146" t="s">
        <v>335</v>
      </c>
      <c r="D144" s="125"/>
      <c r="E144" s="124" t="s">
        <v>56</v>
      </c>
      <c r="F144" s="127" t="s">
        <v>258</v>
      </c>
      <c r="G144" s="137" t="s">
        <v>259</v>
      </c>
      <c r="H144" s="114" t="str">
        <f>IF(Sprache="DE",E144,IF(Sprache="FR",F144,IF(Sprache="IT",G144,"Fehler: Sprache wählen")))</f>
        <v xml:space="preserve">Titre de la mesure d’amélioration </v>
      </c>
    </row>
    <row r="145" spans="1:8">
      <c r="A145" s="143">
        <v>6</v>
      </c>
      <c r="B145" s="156">
        <f t="shared" si="9"/>
        <v>138</v>
      </c>
      <c r="C145" s="146" t="s">
        <v>335</v>
      </c>
      <c r="D145" s="125"/>
      <c r="E145" s="124" t="s">
        <v>2</v>
      </c>
      <c r="F145" s="127" t="s">
        <v>260</v>
      </c>
      <c r="G145" s="137" t="s">
        <v>261</v>
      </c>
      <c r="H145" s="114" t="str">
        <f>IF(Sprache="DE",E145,IF(Sprache="FR",F145,IF(Sprache="IT",G145,"Fehler: Sprache wählen")))</f>
        <v>Economie d’énergie</v>
      </c>
    </row>
    <row r="146" spans="1:8">
      <c r="A146" s="143">
        <v>6</v>
      </c>
      <c r="B146" s="156">
        <f t="shared" si="9"/>
        <v>139</v>
      </c>
      <c r="C146" s="146" t="s">
        <v>335</v>
      </c>
      <c r="D146" s="125"/>
      <c r="E146" s="124" t="s">
        <v>10</v>
      </c>
      <c r="F146" s="127" t="s">
        <v>262</v>
      </c>
      <c r="G146" s="137" t="s">
        <v>263</v>
      </c>
      <c r="H146" s="114" t="str">
        <f>IF(Sprache="DE",E146,IF(Sprache="FR",F146,IF(Sprache="IT",G146,"Fehler: Sprache wählen")))</f>
        <v>Non pondéré</v>
      </c>
    </row>
    <row r="147" spans="1:8">
      <c r="A147" s="143">
        <v>6</v>
      </c>
      <c r="B147" s="156">
        <f t="shared" si="9"/>
        <v>140</v>
      </c>
      <c r="C147" s="146" t="s">
        <v>335</v>
      </c>
      <c r="D147" s="125"/>
      <c r="E147" s="124" t="s">
        <v>8</v>
      </c>
      <c r="F147" s="127" t="s">
        <v>264</v>
      </c>
      <c r="G147" s="137" t="s">
        <v>265</v>
      </c>
      <c r="H147" s="114" t="str">
        <f>IF(Sprache="DE",E147,IF(Sprache="FR",F147,IF(Sprache="IT",G147,"Fehler: Sprache wählen")))</f>
        <v>Economie 1</v>
      </c>
    </row>
    <row r="148" spans="1:8">
      <c r="A148" s="143">
        <v>6</v>
      </c>
      <c r="B148" s="156">
        <f t="shared" si="9"/>
        <v>141</v>
      </c>
      <c r="C148" s="146" t="s">
        <v>335</v>
      </c>
      <c r="D148" s="125"/>
      <c r="E148" s="124" t="s">
        <v>17</v>
      </c>
      <c r="F148" s="127" t="s">
        <v>266</v>
      </c>
      <c r="G148" s="137" t="s">
        <v>267</v>
      </c>
      <c r="H148" s="114" t="str">
        <f t="shared" ref="H148:H149" si="11">IF(Sprache="DE",E148,IF(Sprache="FR",F148,IF(Sprache="IT",G148,"Fehler: Sprache wählen")))</f>
        <v>G.</v>
      </c>
    </row>
    <row r="149" spans="1:8">
      <c r="A149" s="143">
        <v>6</v>
      </c>
      <c r="B149" s="156">
        <f t="shared" si="9"/>
        <v>142</v>
      </c>
      <c r="C149" s="146" t="s">
        <v>335</v>
      </c>
      <c r="D149" s="125"/>
      <c r="E149" s="124" t="s">
        <v>337</v>
      </c>
      <c r="F149" s="127" t="s">
        <v>338</v>
      </c>
      <c r="G149" s="137" t="s">
        <v>339</v>
      </c>
      <c r="H149" s="114" t="str">
        <f t="shared" si="11"/>
        <v>G. ?</v>
      </c>
    </row>
    <row r="150" spans="1:8">
      <c r="A150" s="143">
        <v>6</v>
      </c>
      <c r="B150" s="156">
        <f t="shared" si="9"/>
        <v>143</v>
      </c>
      <c r="C150" s="146" t="s">
        <v>335</v>
      </c>
      <c r="D150" s="125"/>
      <c r="E150" s="124" t="s">
        <v>9</v>
      </c>
      <c r="F150" s="127" t="s">
        <v>268</v>
      </c>
      <c r="G150" s="137" t="s">
        <v>269</v>
      </c>
      <c r="H150" s="114" t="str">
        <f>IF(Sprache="DE",E150,IF(Sprache="FR",F150,IF(Sprache="IT",G150,"Fehler: Sprache wählen")))</f>
        <v>Economie 2</v>
      </c>
    </row>
    <row r="151" spans="1:8">
      <c r="A151" s="143">
        <v>6</v>
      </c>
      <c r="B151" s="156">
        <f t="shared" si="9"/>
        <v>144</v>
      </c>
      <c r="C151" s="146" t="s">
        <v>335</v>
      </c>
      <c r="D151" s="125"/>
      <c r="E151" s="124" t="s">
        <v>17</v>
      </c>
      <c r="F151" s="127" t="s">
        <v>266</v>
      </c>
      <c r="G151" s="137" t="s">
        <v>267</v>
      </c>
      <c r="H151" s="114" t="str">
        <f t="shared" ref="H151:H152" si="12">IF(Sprache="DE",E151,IF(Sprache="FR",F151,IF(Sprache="IT",G151,"Fehler: Sprache wählen")))</f>
        <v>G.</v>
      </c>
    </row>
    <row r="152" spans="1:8">
      <c r="A152" s="143">
        <v>6</v>
      </c>
      <c r="B152" s="156">
        <f t="shared" si="9"/>
        <v>145</v>
      </c>
      <c r="C152" s="146" t="s">
        <v>335</v>
      </c>
      <c r="D152" s="125"/>
      <c r="E152" s="124" t="s">
        <v>337</v>
      </c>
      <c r="F152" s="127" t="s">
        <v>338</v>
      </c>
      <c r="G152" s="137" t="s">
        <v>339</v>
      </c>
      <c r="H152" s="114" t="str">
        <f t="shared" si="12"/>
        <v>G. ?</v>
      </c>
    </row>
    <row r="153" spans="1:8">
      <c r="A153" s="143">
        <v>6</v>
      </c>
      <c r="B153" s="156">
        <f t="shared" si="9"/>
        <v>146</v>
      </c>
      <c r="C153" s="146" t="s">
        <v>335</v>
      </c>
      <c r="D153" s="125"/>
      <c r="E153" s="124" t="s">
        <v>1</v>
      </c>
      <c r="F153" s="127" t="s">
        <v>1</v>
      </c>
      <c r="G153" s="137" t="s">
        <v>270</v>
      </c>
      <c r="H153" s="114" t="str">
        <f>IF(Sprache="DE",E153,IF(Sprache="FR",F153,IF(Sprache="IT",G153,"Fehler: Sprache wählen")))</f>
        <v>Total</v>
      </c>
    </row>
    <row r="154" spans="1:8">
      <c r="A154" s="143">
        <v>6</v>
      </c>
      <c r="B154" s="156">
        <f t="shared" si="9"/>
        <v>147</v>
      </c>
      <c r="C154" s="146" t="s">
        <v>335</v>
      </c>
      <c r="D154" s="125"/>
      <c r="E154" s="124" t="s">
        <v>327</v>
      </c>
      <c r="F154" s="127" t="s">
        <v>434</v>
      </c>
      <c r="G154" s="137" t="s">
        <v>435</v>
      </c>
      <c r="H154" s="114" t="str">
        <f>IF(Sprache="DE",E154,IF(Sprache="FR",F154,IF(Sprache="IT",G154,"Fehler: Sprache wählen")))</f>
        <v>Pondéré ¹⁾</v>
      </c>
    </row>
    <row r="155" spans="1:8">
      <c r="A155" s="143">
        <v>6</v>
      </c>
      <c r="B155" s="156">
        <f t="shared" si="9"/>
        <v>148</v>
      </c>
      <c r="C155" s="146" t="s">
        <v>335</v>
      </c>
      <c r="D155" s="125"/>
      <c r="E155" s="124" t="s">
        <v>1</v>
      </c>
      <c r="F155" s="127" t="s">
        <v>1</v>
      </c>
      <c r="G155" s="137" t="s">
        <v>270</v>
      </c>
      <c r="H155" s="114" t="str">
        <f>IF(Sprache="DE",E155,IF(Sprache="FR",F155,IF(Sprache="IT",G155,"Fehler: Sprache wählen")))</f>
        <v>Total</v>
      </c>
    </row>
    <row r="156" spans="1:8">
      <c r="A156" s="143">
        <v>6</v>
      </c>
      <c r="B156" s="156">
        <f t="shared" si="9"/>
        <v>149</v>
      </c>
      <c r="C156" s="146" t="s">
        <v>335</v>
      </c>
      <c r="D156" s="125"/>
      <c r="E156" s="124" t="s">
        <v>4</v>
      </c>
      <c r="F156" s="127" t="s">
        <v>271</v>
      </c>
      <c r="G156" s="137" t="s">
        <v>272</v>
      </c>
      <c r="H156" s="114" t="str">
        <f>IF(Sprache="DE",E156,IF(Sprache="FR",F156,IF(Sprache="IT",G156,"Fehler: Sprache wählen")))</f>
        <v>%</v>
      </c>
    </row>
    <row r="157" spans="1:8">
      <c r="A157" s="143">
        <v>6</v>
      </c>
      <c r="B157" s="156">
        <f t="shared" si="9"/>
        <v>150</v>
      </c>
      <c r="C157" s="146" t="s">
        <v>335</v>
      </c>
      <c r="D157" s="125"/>
      <c r="E157" s="126" t="s">
        <v>11</v>
      </c>
      <c r="F157" s="127" t="s">
        <v>425</v>
      </c>
      <c r="G157" s="137" t="s">
        <v>426</v>
      </c>
      <c r="H157" s="114" t="str">
        <f t="shared" ref="H157:H158" si="13">IF(Sprache="DE",E157,IF(Sprache="FR",F157,IF(Sprache="IT",G157,"Fehler: Sprache wählen")))</f>
        <v>Prix de l’énergie</v>
      </c>
    </row>
    <row r="158" spans="1:8">
      <c r="A158" s="143">
        <v>6</v>
      </c>
      <c r="B158" s="156">
        <f t="shared" si="9"/>
        <v>151</v>
      </c>
      <c r="C158" s="146" t="s">
        <v>335</v>
      </c>
      <c r="D158" s="125"/>
      <c r="E158" s="124" t="s">
        <v>12</v>
      </c>
      <c r="F158" s="127" t="s">
        <v>264</v>
      </c>
      <c r="G158" s="137" t="s">
        <v>265</v>
      </c>
      <c r="H158" s="114" t="str">
        <f t="shared" si="13"/>
        <v>Economie 1</v>
      </c>
    </row>
    <row r="159" spans="1:8">
      <c r="A159" s="143">
        <v>6</v>
      </c>
      <c r="B159" s="156">
        <f t="shared" si="9"/>
        <v>152</v>
      </c>
      <c r="C159" s="146" t="s">
        <v>335</v>
      </c>
      <c r="D159" s="125"/>
      <c r="E159" s="124" t="s">
        <v>13</v>
      </c>
      <c r="F159" s="127" t="s">
        <v>268</v>
      </c>
      <c r="G159" s="137" t="s">
        <v>269</v>
      </c>
      <c r="H159" s="114" t="str">
        <f t="shared" ref="H159:H164" si="14">IF(Sprache="DE",E159,IF(Sprache="FR",F159,IF(Sprache="IT",G159,"Fehler: Sprache wählen")))</f>
        <v>Economie 2</v>
      </c>
    </row>
    <row r="160" spans="1:8" ht="25.5">
      <c r="A160" s="143">
        <v>6</v>
      </c>
      <c r="B160" s="156">
        <f t="shared" si="9"/>
        <v>153</v>
      </c>
      <c r="C160" s="146" t="s">
        <v>335</v>
      </c>
      <c r="D160" s="125"/>
      <c r="E160" s="124" t="s">
        <v>279</v>
      </c>
      <c r="F160" s="127" t="s">
        <v>280</v>
      </c>
      <c r="G160" s="137" t="s">
        <v>281</v>
      </c>
      <c r="H160" s="114" t="str">
        <f t="shared" si="14"/>
        <v>Econ.
(coûts)</v>
      </c>
    </row>
    <row r="161" spans="1:8">
      <c r="A161" s="143">
        <v>6</v>
      </c>
      <c r="B161" s="156">
        <f t="shared" si="9"/>
        <v>154</v>
      </c>
      <c r="C161" s="146" t="s">
        <v>335</v>
      </c>
      <c r="D161" s="125"/>
      <c r="E161" s="124" t="s">
        <v>1</v>
      </c>
      <c r="F161" s="127" t="s">
        <v>1</v>
      </c>
      <c r="G161" s="137" t="s">
        <v>270</v>
      </c>
      <c r="H161" s="114" t="str">
        <f t="shared" si="14"/>
        <v>Total</v>
      </c>
    </row>
    <row r="162" spans="1:8">
      <c r="A162" s="143">
        <v>6</v>
      </c>
      <c r="B162" s="156">
        <f t="shared" si="9"/>
        <v>155</v>
      </c>
      <c r="C162" s="146" t="s">
        <v>335</v>
      </c>
      <c r="D162" s="125"/>
      <c r="E162" s="124" t="s">
        <v>3</v>
      </c>
      <c r="F162" s="127" t="s">
        <v>273</v>
      </c>
      <c r="G162" s="137" t="s">
        <v>274</v>
      </c>
      <c r="H162" s="114" t="str">
        <f t="shared" si="14"/>
        <v>Investissements</v>
      </c>
    </row>
    <row r="163" spans="1:8">
      <c r="A163" s="143">
        <v>6</v>
      </c>
      <c r="B163" s="156">
        <f t="shared" si="9"/>
        <v>156</v>
      </c>
      <c r="C163" s="146" t="s">
        <v>335</v>
      </c>
      <c r="D163" s="125"/>
      <c r="E163" s="124" t="s">
        <v>1</v>
      </c>
      <c r="F163" s="127" t="s">
        <v>1</v>
      </c>
      <c r="G163" s="137" t="s">
        <v>270</v>
      </c>
      <c r="H163" s="114" t="str">
        <f t="shared" si="14"/>
        <v>Total</v>
      </c>
    </row>
    <row r="164" spans="1:8">
      <c r="A164" s="143">
        <v>6</v>
      </c>
      <c r="B164" s="156">
        <f t="shared" si="9"/>
        <v>157</v>
      </c>
      <c r="C164" s="146" t="s">
        <v>335</v>
      </c>
      <c r="D164" s="125"/>
      <c r="E164" s="124" t="s">
        <v>61</v>
      </c>
      <c r="F164" s="127" t="s">
        <v>277</v>
      </c>
      <c r="G164" s="137" t="s">
        <v>278</v>
      </c>
      <c r="H164" s="114" t="str">
        <f t="shared" si="14"/>
        <v>%E</v>
      </c>
    </row>
    <row r="165" spans="1:8" ht="25.5">
      <c r="A165" s="143">
        <v>6</v>
      </c>
      <c r="B165" s="156">
        <f t="shared" si="9"/>
        <v>158</v>
      </c>
      <c r="C165" s="146" t="s">
        <v>335</v>
      </c>
      <c r="D165" s="125"/>
      <c r="E165" s="124" t="s">
        <v>568</v>
      </c>
      <c r="F165" s="127" t="s">
        <v>472</v>
      </c>
      <c r="G165" s="354" t="s">
        <v>555</v>
      </c>
      <c r="H165" s="114" t="str">
        <f t="shared" ref="H165" si="15">IF(Sprache="DE",E165,IF(Sprache="FR",F165,IF(Sprache="IT",G165,"Fehler: Sprache wählen")))</f>
        <v>Maintien de la valeur</v>
      </c>
    </row>
    <row r="166" spans="1:8" ht="25.5">
      <c r="A166" s="143">
        <v>6</v>
      </c>
      <c r="B166" s="156">
        <f t="shared" si="9"/>
        <v>159</v>
      </c>
      <c r="C166" s="146" t="s">
        <v>335</v>
      </c>
      <c r="D166" s="125"/>
      <c r="E166" s="124" t="s">
        <v>537</v>
      </c>
      <c r="F166" s="137" t="s">
        <v>537</v>
      </c>
      <c r="G166" s="137" t="s">
        <v>537</v>
      </c>
      <c r="H166" s="114" t="str">
        <f t="shared" ref="H166:H179" si="16">IF(Sprache="DE",E166,IF(Sprache="FR",F166,IF(Sprache="IT",G166,"Fehler: Sprache wählen")))</f>
        <v>Pay-
back</v>
      </c>
    </row>
    <row r="167" spans="1:8">
      <c r="A167" s="143">
        <v>6</v>
      </c>
      <c r="B167" s="156">
        <f t="shared" si="9"/>
        <v>160</v>
      </c>
      <c r="C167" s="146"/>
      <c r="D167" s="125"/>
      <c r="E167" s="124" t="s">
        <v>115</v>
      </c>
      <c r="F167" s="127" t="s">
        <v>510</v>
      </c>
      <c r="G167" s="137" t="s">
        <v>511</v>
      </c>
      <c r="H167" s="114" t="str">
        <f t="shared" si="16"/>
        <v>Mesures de remplacement</v>
      </c>
    </row>
    <row r="168" spans="1:8" ht="25.5">
      <c r="A168" s="143">
        <v>6</v>
      </c>
      <c r="B168" s="156">
        <f t="shared" si="9"/>
        <v>161</v>
      </c>
      <c r="C168" s="146" t="s">
        <v>335</v>
      </c>
      <c r="D168" s="125"/>
      <c r="E168" s="124" t="s">
        <v>109</v>
      </c>
      <c r="F168" s="159" t="s">
        <v>484</v>
      </c>
      <c r="G168" s="110" t="s">
        <v>509</v>
      </c>
      <c r="H168" s="114" t="str">
        <f t="shared" si="16"/>
        <v>S7 / Somme de toutes les mesures de remplacement supplémentaires</v>
      </c>
    </row>
    <row r="169" spans="1:8" ht="25.5">
      <c r="A169" s="143">
        <v>6</v>
      </c>
      <c r="B169" s="156">
        <f t="shared" si="9"/>
        <v>162</v>
      </c>
      <c r="C169" s="146" t="s">
        <v>335</v>
      </c>
      <c r="D169" s="125"/>
      <c r="E169" s="124" t="s">
        <v>74</v>
      </c>
      <c r="F169" s="127" t="s">
        <v>477</v>
      </c>
      <c r="G169" s="137" t="s">
        <v>483</v>
      </c>
      <c r="H169" s="114" t="str">
        <f t="shared" si="16"/>
        <v xml:space="preserve">S6 / Somme de toutes les mesures m. en œuvre comme annoncé </v>
      </c>
    </row>
    <row r="170" spans="1:8">
      <c r="A170" s="143">
        <v>6</v>
      </c>
      <c r="B170" s="156">
        <f t="shared" si="9"/>
        <v>163</v>
      </c>
      <c r="C170" s="146" t="s">
        <v>335</v>
      </c>
      <c r="D170" s="125"/>
      <c r="E170" s="124" t="s">
        <v>110</v>
      </c>
      <c r="F170" s="159" t="s">
        <v>349</v>
      </c>
      <c r="G170" s="110" t="s">
        <v>348</v>
      </c>
      <c r="H170" s="114" t="str">
        <f t="shared" si="16"/>
        <v>(selon formulaire G1)</v>
      </c>
    </row>
    <row r="171" spans="1:8" ht="25.5">
      <c r="A171" s="143">
        <v>6</v>
      </c>
      <c r="B171" s="156">
        <f t="shared" si="9"/>
        <v>164</v>
      </c>
      <c r="C171" s="146" t="s">
        <v>335</v>
      </c>
      <c r="D171" s="125"/>
      <c r="E171" s="124" t="s">
        <v>111</v>
      </c>
      <c r="F171" s="159" t="s">
        <v>485</v>
      </c>
      <c r="G171" s="110" t="s">
        <v>512</v>
      </c>
      <c r="H171" s="114" t="str">
        <f t="shared" si="16"/>
        <v>S8 / Somme de toutes les mesures m. en œuvre durant les 3 dernières années</v>
      </c>
    </row>
    <row r="172" spans="1:8" ht="25.5">
      <c r="A172" s="143">
        <v>6</v>
      </c>
      <c r="B172" s="156">
        <f t="shared" si="9"/>
        <v>165</v>
      </c>
      <c r="C172" s="146" t="s">
        <v>335</v>
      </c>
      <c r="D172" s="125"/>
      <c r="E172" s="124" t="s">
        <v>345</v>
      </c>
      <c r="F172" s="159" t="s">
        <v>486</v>
      </c>
      <c r="G172" s="110" t="s">
        <v>513</v>
      </c>
      <c r="H172" s="114" t="str">
        <f t="shared" si="16"/>
        <v>Expliquer pour quelles raisons la valeur cible (S3) n’a pas été atteinte :</v>
      </c>
    </row>
    <row r="173" spans="1:8" ht="25.5">
      <c r="A173" s="143">
        <v>6</v>
      </c>
      <c r="B173" s="156">
        <f t="shared" si="9"/>
        <v>166</v>
      </c>
      <c r="C173" s="146" t="s">
        <v>335</v>
      </c>
      <c r="D173" s="125"/>
      <c r="E173" s="124" t="s">
        <v>346</v>
      </c>
      <c r="F173" s="159" t="s">
        <v>497</v>
      </c>
      <c r="G173" s="110" t="s">
        <v>498</v>
      </c>
      <c r="H173" s="114" t="str">
        <f t="shared" si="16"/>
        <v>Commentaire général sur la mise en œuvre des mesures d'amélioration (facultatif) :</v>
      </c>
    </row>
    <row r="174" spans="1:8">
      <c r="A174" s="143">
        <v>6</v>
      </c>
      <c r="B174" s="156">
        <f t="shared" si="9"/>
        <v>167</v>
      </c>
      <c r="C174" s="146" t="s">
        <v>335</v>
      </c>
      <c r="D174" s="125"/>
      <c r="E174" s="124" t="s">
        <v>113</v>
      </c>
      <c r="F174" s="127" t="s">
        <v>251</v>
      </c>
      <c r="G174" s="137" t="s">
        <v>252</v>
      </c>
      <c r="H174" s="114" t="str">
        <f t="shared" si="16"/>
        <v>Confirmation</v>
      </c>
    </row>
    <row r="175" spans="1:8" ht="25.5">
      <c r="A175" s="143">
        <v>6</v>
      </c>
      <c r="B175" s="156">
        <f t="shared" si="9"/>
        <v>168</v>
      </c>
      <c r="C175" s="146" t="s">
        <v>335</v>
      </c>
      <c r="D175" s="125"/>
      <c r="E175" s="124" t="s">
        <v>253</v>
      </c>
      <c r="F175" s="159" t="s">
        <v>254</v>
      </c>
      <c r="G175" s="110" t="s">
        <v>255</v>
      </c>
      <c r="H175" s="114" t="str">
        <f t="shared" si="16"/>
        <v xml:space="preserve">En apposant valablement sa signature, le propriétaire du site d’exploitation certifie </v>
      </c>
    </row>
    <row r="176" spans="1:8" ht="38.25">
      <c r="A176" s="143">
        <v>6</v>
      </c>
      <c r="B176" s="156">
        <f t="shared" si="9"/>
        <v>169</v>
      </c>
      <c r="C176" s="146" t="s">
        <v>335</v>
      </c>
      <c r="D176" s="125"/>
      <c r="E176" s="124" t="s">
        <v>117</v>
      </c>
      <c r="F176" s="159" t="s">
        <v>535</v>
      </c>
      <c r="G176" s="110" t="s">
        <v>505</v>
      </c>
      <c r="H176" s="114" t="str">
        <f t="shared" si="16"/>
        <v>1. les mesures qui figurent sur le formulaire G1 («  nouvelles mesures d’amélioration » de la feuille F1 du formulaire ACE) ont été reprises correctement et dans leur intégralité,</v>
      </c>
    </row>
    <row r="177" spans="1:8" ht="51">
      <c r="A177" s="143">
        <v>6</v>
      </c>
      <c r="B177" s="156">
        <f t="shared" si="9"/>
        <v>170</v>
      </c>
      <c r="C177" s="146" t="s">
        <v>347</v>
      </c>
      <c r="D177" s="125"/>
      <c r="E177" s="124" t="s">
        <v>112</v>
      </c>
      <c r="F177" s="159" t="s">
        <v>536</v>
      </c>
      <c r="G177" s="110" t="s">
        <v>506</v>
      </c>
      <c r="H177" s="114" t="str">
        <f t="shared" si="16"/>
        <v>2. les mesures d'amélioration annoncées comme étant mises en œuvre sur le form. G1 (mise en œuvre « oui ») ont été mises en œuvre pour l'essentiel comme décrit dans l’ACE, et</v>
      </c>
    </row>
    <row r="178" spans="1:8" ht="25.5">
      <c r="A178" s="143">
        <v>6</v>
      </c>
      <c r="B178" s="156">
        <f t="shared" si="9"/>
        <v>171</v>
      </c>
      <c r="C178" s="146" t="s">
        <v>335</v>
      </c>
      <c r="D178" s="125"/>
      <c r="E178" s="124" t="s">
        <v>114</v>
      </c>
      <c r="F178" s="159" t="s">
        <v>487</v>
      </c>
      <c r="G178" s="110" t="s">
        <v>507</v>
      </c>
      <c r="H178" s="114" t="str">
        <f t="shared" si="16"/>
        <v>3. les mesures d'amélioration qui figurent sur le formulaire G2 ont été intégralement mises en œuvre.</v>
      </c>
    </row>
    <row r="179" spans="1:8">
      <c r="A179" s="143">
        <v>6</v>
      </c>
      <c r="B179" s="156">
        <f t="shared" si="9"/>
        <v>172</v>
      </c>
      <c r="C179" s="146" t="s">
        <v>335</v>
      </c>
      <c r="D179" s="125"/>
      <c r="E179" s="124" t="s">
        <v>16</v>
      </c>
      <c r="F179" s="159" t="s">
        <v>256</v>
      </c>
      <c r="G179" s="110" t="s">
        <v>257</v>
      </c>
      <c r="H179" s="114" t="str">
        <f t="shared" si="16"/>
        <v>Lieu, date:</v>
      </c>
    </row>
    <row r="180" spans="1:8">
      <c r="A180" s="143">
        <v>6</v>
      </c>
      <c r="B180" s="156">
        <f t="shared" si="9"/>
        <v>173</v>
      </c>
      <c r="C180" s="146" t="s">
        <v>335</v>
      </c>
      <c r="D180" s="125"/>
      <c r="E180" s="126" t="s">
        <v>15</v>
      </c>
      <c r="F180" s="127" t="s">
        <v>275</v>
      </c>
      <c r="G180" s="137" t="s">
        <v>276</v>
      </c>
      <c r="H180" s="114" t="str">
        <f t="shared" ref="H180" si="17">IF(Sprache="DE",E180,IF(Sprache="FR",F180,IF(Sprache="IT",G180,"Fehler: Sprache wählen")))</f>
        <v>Signature:</v>
      </c>
    </row>
    <row r="181" spans="1:8">
      <c r="A181" s="144">
        <v>6</v>
      </c>
      <c r="B181" s="169">
        <f t="shared" si="9"/>
        <v>174</v>
      </c>
      <c r="C181" s="148" t="s">
        <v>340</v>
      </c>
      <c r="D181" s="130"/>
      <c r="E181" s="129" t="s">
        <v>283</v>
      </c>
      <c r="F181" s="166" t="s">
        <v>284</v>
      </c>
      <c r="G181" s="112" t="s">
        <v>285</v>
      </c>
      <c r="H181" s="173" t="str">
        <f t="shared" ref="H181:H184" si="18">IF(Sprache="DE",E181,IF(Sprache="FR",F181,IF(Sprache="IT",G181,"Fehler: Sprache wählen")))</f>
        <v>Agents énergétiques à choix</v>
      </c>
    </row>
    <row r="182" spans="1:8" ht="89.25">
      <c r="A182" s="143">
        <v>6</v>
      </c>
      <c r="B182" s="156">
        <f t="shared" si="9"/>
        <v>175</v>
      </c>
      <c r="C182" s="146" t="s">
        <v>340</v>
      </c>
      <c r="D182" s="167"/>
      <c r="E182" s="124" t="s">
        <v>286</v>
      </c>
      <c r="F182" s="159" t="s">
        <v>287</v>
      </c>
      <c r="G182" s="110" t="s">
        <v>288</v>
      </c>
      <c r="H182" s="114" t="str">
        <f t="shared" si="18"/>
        <v xml:space="preserve">M = mazout
G = gaz naturel
D = chaleur ou froid à distance
B = bois, biomasse
A = autres combustibles
E = énergie électrique </v>
      </c>
    </row>
    <row r="183" spans="1:8">
      <c r="A183" s="143">
        <v>6</v>
      </c>
      <c r="B183" s="156">
        <f t="shared" si="9"/>
        <v>176</v>
      </c>
      <c r="C183" s="146" t="s">
        <v>340</v>
      </c>
      <c r="D183" s="125"/>
      <c r="E183" s="124" t="s">
        <v>11</v>
      </c>
      <c r="F183" s="209" t="s">
        <v>515</v>
      </c>
      <c r="G183" s="210" t="s">
        <v>516</v>
      </c>
      <c r="H183" s="114" t="str">
        <f t="shared" si="18"/>
        <v xml:space="preserve">Prix énergie </v>
      </c>
    </row>
    <row r="184" spans="1:8" ht="102">
      <c r="A184" s="143">
        <v>6</v>
      </c>
      <c r="B184" s="156">
        <f t="shared" si="9"/>
        <v>177</v>
      </c>
      <c r="C184" s="146" t="s">
        <v>340</v>
      </c>
      <c r="D184" s="125"/>
      <c r="E184" s="124" t="s">
        <v>351</v>
      </c>
      <c r="F184" s="127" t="s">
        <v>501</v>
      </c>
      <c r="G184" s="137" t="s">
        <v>502</v>
      </c>
      <c r="H184" s="114" t="str">
        <f t="shared" si="18"/>
        <v xml:space="preserve">Indiquez ici le prix de l’énergie de l’agent énergétique (genre) :
M = mazout
G = gaz naturel
D = chaleur ou froid à distance
B = bois, biomasse
A = autres combustibles
E = énergie électrique </v>
      </c>
    </row>
    <row r="185" spans="1:8">
      <c r="A185" s="143">
        <v>6</v>
      </c>
      <c r="B185" s="156">
        <f t="shared" si="9"/>
        <v>178</v>
      </c>
      <c r="C185" s="146" t="s">
        <v>340</v>
      </c>
      <c r="D185" s="125"/>
      <c r="E185" s="124" t="s">
        <v>559</v>
      </c>
      <c r="F185" s="209" t="s">
        <v>561</v>
      </c>
      <c r="G185" s="210" t="s">
        <v>560</v>
      </c>
      <c r="H185" s="114" t="str">
        <f t="shared" ref="H185" si="19">IF(Sprache="DE",E185,IF(Sprache="FR",F185,IF(Sprache="IT",G185,"Fehler: Sprache wählen")))</f>
        <v>Prix ?</v>
      </c>
    </row>
    <row r="186" spans="1:8">
      <c r="A186" s="143">
        <v>6</v>
      </c>
      <c r="B186" s="156">
        <f>B184+1</f>
        <v>178</v>
      </c>
      <c r="C186" s="146" t="s">
        <v>340</v>
      </c>
      <c r="D186" s="125"/>
      <c r="E186" s="124" t="s">
        <v>102</v>
      </c>
      <c r="F186" s="127" t="s">
        <v>180</v>
      </c>
      <c r="G186" s="137" t="s">
        <v>181</v>
      </c>
      <c r="H186" s="114" t="str">
        <f t="shared" ref="H186:H187" si="20">IF(Sprache="DE",E186,IF(Sprache="FR",F186,IF(Sprache="IT",G186,"Fehler: Sprache wählen")))</f>
        <v>Part des coûts de l’énergie</v>
      </c>
    </row>
    <row r="187" spans="1:8" ht="76.5">
      <c r="A187" s="143">
        <v>6</v>
      </c>
      <c r="B187" s="156">
        <f t="shared" si="9"/>
        <v>179</v>
      </c>
      <c r="C187" s="146" t="s">
        <v>340</v>
      </c>
      <c r="D187" s="125"/>
      <c r="E187" s="124" t="s">
        <v>289</v>
      </c>
      <c r="F187" s="127" t="s">
        <v>290</v>
      </c>
      <c r="G187" s="137" t="s">
        <v>291</v>
      </c>
      <c r="H187" s="114" t="str">
        <f t="shared" si="20"/>
        <v>Pourcentage des coûts des MA affecté à l’amélioration de l’efficacité énerg.
0 % = investiss. uniq. à des fins de remplacement
100 % = coûts sont destinés seulem. à l’amélioration de l’efficacité énerg.
-&gt;Consultez l’aide-mémoire pour le calcul</v>
      </c>
    </row>
    <row r="188" spans="1:8">
      <c r="A188" s="143">
        <v>6</v>
      </c>
      <c r="B188" s="156">
        <f>B186+1</f>
        <v>179</v>
      </c>
      <c r="C188" s="146" t="s">
        <v>340</v>
      </c>
      <c r="D188" s="125"/>
      <c r="E188" s="124" t="s">
        <v>562</v>
      </c>
      <c r="F188" s="127" t="s">
        <v>563</v>
      </c>
      <c r="G188" s="137" t="s">
        <v>564</v>
      </c>
      <c r="H188" s="114" t="str">
        <f t="shared" ref="H188" si="21">IF(Sprache="DE",E188,IF(Sprache="FR",F188,IF(Sprache="IT",G188,"Fehler: Sprache wählen")))</f>
        <v>%E?</v>
      </c>
    </row>
    <row r="189" spans="1:8">
      <c r="A189" s="143">
        <v>6</v>
      </c>
      <c r="B189" s="156">
        <f>B187+1</f>
        <v>180</v>
      </c>
      <c r="C189" s="146" t="s">
        <v>340</v>
      </c>
      <c r="D189" s="125"/>
      <c r="E189" s="124" t="s">
        <v>350</v>
      </c>
      <c r="F189" s="127" t="s">
        <v>472</v>
      </c>
      <c r="G189" s="354" t="s">
        <v>473</v>
      </c>
      <c r="H189" s="114" t="str">
        <f t="shared" ref="H189:H222" si="22">IF(Sprache="DE",E189,IF(Sprache="FR",F189,IF(Sprache="IT",G189,"Fehler: Sprache wählen")))</f>
        <v>Maintien de la valeur</v>
      </c>
    </row>
    <row r="190" spans="1:8" ht="63.75">
      <c r="A190" s="143">
        <v>6</v>
      </c>
      <c r="B190" s="156">
        <f t="shared" si="9"/>
        <v>181</v>
      </c>
      <c r="C190" s="146" t="s">
        <v>340</v>
      </c>
      <c r="D190" s="125"/>
      <c r="E190" s="124" t="s">
        <v>433</v>
      </c>
      <c r="F190" s="127" t="s">
        <v>552</v>
      </c>
      <c r="G190" s="137" t="s">
        <v>499</v>
      </c>
      <c r="H190" s="114" t="str">
        <f t="shared" si="22"/>
        <v>Part des coûts des mesures d'amélioration consacrée au maintien de la valeur et non pas à l’amélioration énergétique.
100 % = investiss. uniq. à des fins de remplacement
0 % = coûts sont destinés seulem. à l’amélioration de l’efficacité énerg.</v>
      </c>
    </row>
    <row r="191" spans="1:8">
      <c r="A191" s="384">
        <v>6</v>
      </c>
      <c r="B191" s="385">
        <f>B189+1</f>
        <v>181</v>
      </c>
      <c r="C191" s="386" t="s">
        <v>340</v>
      </c>
      <c r="D191" s="387"/>
      <c r="E191" s="388" t="s">
        <v>565</v>
      </c>
      <c r="F191" s="389" t="s">
        <v>566</v>
      </c>
      <c r="G191" s="390" t="s">
        <v>567</v>
      </c>
      <c r="H191" s="391" t="str">
        <f t="shared" ref="H191" si="23">IF(Sprache="DE",E191,IF(Sprache="FR",F191,IF(Sprache="IT",G191,"Fehler: Sprache wählen")))</f>
        <v>Maint. valeur?</v>
      </c>
    </row>
    <row r="192" spans="1:8">
      <c r="A192" s="208">
        <v>7</v>
      </c>
      <c r="B192" s="363">
        <f>B190+1</f>
        <v>182</v>
      </c>
      <c r="C192" s="207" t="s">
        <v>352</v>
      </c>
      <c r="D192" s="200"/>
      <c r="E192" s="204"/>
      <c r="F192" s="201"/>
      <c r="G192" s="202"/>
      <c r="H192" s="203"/>
    </row>
    <row r="193" spans="1:8">
      <c r="A193" s="205">
        <v>7</v>
      </c>
      <c r="B193" s="361">
        <f t="shared" si="9"/>
        <v>183</v>
      </c>
      <c r="C193" s="206" t="s">
        <v>352</v>
      </c>
      <c r="D193" s="198"/>
      <c r="E193" s="199" t="s">
        <v>316</v>
      </c>
      <c r="F193" s="209" t="s">
        <v>366</v>
      </c>
      <c r="G193" s="210" t="s">
        <v>367</v>
      </c>
      <c r="H193" s="114" t="str">
        <f t="shared" si="22"/>
        <v>Descriptions G2</v>
      </c>
    </row>
    <row r="194" spans="1:8">
      <c r="A194" s="205">
        <v>7</v>
      </c>
      <c r="B194" s="361">
        <f t="shared" si="9"/>
        <v>184</v>
      </c>
      <c r="C194" s="206" t="s">
        <v>352</v>
      </c>
      <c r="D194" s="198"/>
      <c r="E194" s="199" t="s">
        <v>317</v>
      </c>
      <c r="F194" s="209" t="s">
        <v>508</v>
      </c>
      <c r="G194" s="210" t="s">
        <v>514</v>
      </c>
      <c r="H194" s="114" t="str">
        <f t="shared" si="22"/>
        <v>Descriptions des mesures de remplacement</v>
      </c>
    </row>
    <row r="195" spans="1:8">
      <c r="A195" s="205">
        <v>7</v>
      </c>
      <c r="B195" s="361">
        <f t="shared" si="9"/>
        <v>185</v>
      </c>
      <c r="C195" s="206" t="s">
        <v>352</v>
      </c>
      <c r="D195" s="198"/>
      <c r="E195" s="199" t="s">
        <v>248</v>
      </c>
      <c r="F195" s="209" t="s">
        <v>249</v>
      </c>
      <c r="G195" s="210" t="s">
        <v>250</v>
      </c>
      <c r="H195" s="114" t="str">
        <f t="shared" si="22"/>
        <v>Remarques:</v>
      </c>
    </row>
    <row r="196" spans="1:8" ht="51">
      <c r="A196" s="205">
        <v>7</v>
      </c>
      <c r="B196" s="361">
        <f t="shared" si="9"/>
        <v>186</v>
      </c>
      <c r="C196" s="206" t="s">
        <v>352</v>
      </c>
      <c r="D196" s="198"/>
      <c r="E196" s="197" t="s">
        <v>363</v>
      </c>
      <c r="F196" s="230" t="s">
        <v>503</v>
      </c>
      <c r="G196" s="232" t="s">
        <v>504</v>
      </c>
      <c r="H196" s="114" t="str">
        <f t="shared" si="22"/>
        <v>- Les mesures d’amélioration qui figurent dans les formulaires G2 doivent être décrites de manière détaillée et compréhensible dans cette feuille de travail ou dans un document que vous annexez.</v>
      </c>
    </row>
    <row r="197" spans="1:8" ht="38.25">
      <c r="A197" s="205">
        <v>7</v>
      </c>
      <c r="B197" s="361">
        <f t="shared" si="9"/>
        <v>187</v>
      </c>
      <c r="C197" s="206" t="s">
        <v>352</v>
      </c>
      <c r="D197" s="198"/>
      <c r="E197" s="199" t="s">
        <v>312</v>
      </c>
      <c r="F197" s="230" t="s">
        <v>364</v>
      </c>
      <c r="G197" s="232" t="s">
        <v>365</v>
      </c>
      <c r="H197" s="114" t="str">
        <f t="shared" si="22"/>
        <v>- Les champs descriptifs s’affichent seulement si les titres des mesures d’amélioration ont été indiqués dans le formulaire G2.</v>
      </c>
    </row>
    <row r="198" spans="1:8" ht="38.25">
      <c r="A198" s="205">
        <v>7</v>
      </c>
      <c r="B198" s="361">
        <f t="shared" si="9"/>
        <v>188</v>
      </c>
      <c r="C198" s="206" t="s">
        <v>352</v>
      </c>
      <c r="D198" s="198"/>
      <c r="E198" s="199" t="s">
        <v>309</v>
      </c>
      <c r="F198" s="209" t="s">
        <v>353</v>
      </c>
      <c r="G198" s="210" t="s">
        <v>354</v>
      </c>
      <c r="H198" s="114" t="str">
        <f t="shared" si="22"/>
        <v>- Si vous avez besoin de plus de place pour décrire les mesures d’amélioration, vous pouvez adapter la hauteur des lignes.</v>
      </c>
    </row>
    <row r="199" spans="1:8" ht="25.5">
      <c r="A199" s="205">
        <v>7</v>
      </c>
      <c r="B199" s="361">
        <f t="shared" si="9"/>
        <v>189</v>
      </c>
      <c r="C199" s="206" t="s">
        <v>352</v>
      </c>
      <c r="D199" s="198"/>
      <c r="E199" s="197" t="s">
        <v>528</v>
      </c>
      <c r="F199" s="230" t="s">
        <v>574</v>
      </c>
      <c r="G199" s="210" t="s">
        <v>355</v>
      </c>
      <c r="H199" s="114" t="str">
        <f t="shared" si="22"/>
        <v>- Pour passer à la ligne, pressez simultanément sur les touches "Alt" &amp; "Enter".</v>
      </c>
    </row>
    <row r="200" spans="1:8">
      <c r="A200" s="205">
        <v>7</v>
      </c>
      <c r="B200" s="361">
        <f t="shared" si="9"/>
        <v>190</v>
      </c>
      <c r="C200" s="206" t="s">
        <v>352</v>
      </c>
      <c r="D200" s="198"/>
      <c r="E200" s="199" t="s">
        <v>368</v>
      </c>
      <c r="F200" s="209" t="s">
        <v>369</v>
      </c>
      <c r="G200" s="210" t="s">
        <v>370</v>
      </c>
      <c r="H200" s="114" t="str">
        <f t="shared" si="22"/>
        <v>Mesure d’amélioration 1, formulaire G2:</v>
      </c>
    </row>
    <row r="201" spans="1:8">
      <c r="A201" s="205">
        <v>7</v>
      </c>
      <c r="B201" s="361">
        <f t="shared" si="9"/>
        <v>191</v>
      </c>
      <c r="C201" s="206" t="s">
        <v>352</v>
      </c>
      <c r="D201" s="198"/>
      <c r="E201" s="199" t="s">
        <v>371</v>
      </c>
      <c r="F201" s="209" t="s">
        <v>380</v>
      </c>
      <c r="G201" s="210" t="s">
        <v>389</v>
      </c>
      <c r="H201" s="114" t="str">
        <f t="shared" si="22"/>
        <v>Mesure d’amélioration 2, formulaire G2:</v>
      </c>
    </row>
    <row r="202" spans="1:8">
      <c r="A202" s="205">
        <v>7</v>
      </c>
      <c r="B202" s="361">
        <f t="shared" si="9"/>
        <v>192</v>
      </c>
      <c r="C202" s="206" t="s">
        <v>352</v>
      </c>
      <c r="D202" s="198"/>
      <c r="E202" s="199" t="s">
        <v>372</v>
      </c>
      <c r="F202" s="209" t="s">
        <v>381</v>
      </c>
      <c r="G202" s="210" t="s">
        <v>390</v>
      </c>
      <c r="H202" s="114" t="str">
        <f t="shared" si="22"/>
        <v>Mesure d’amélioration 3, formulaire G2:</v>
      </c>
    </row>
    <row r="203" spans="1:8">
      <c r="A203" s="205">
        <v>7</v>
      </c>
      <c r="B203" s="361">
        <f t="shared" si="9"/>
        <v>193</v>
      </c>
      <c r="C203" s="206" t="s">
        <v>352</v>
      </c>
      <c r="D203" s="198"/>
      <c r="E203" s="199" t="s">
        <v>373</v>
      </c>
      <c r="F203" s="209" t="s">
        <v>382</v>
      </c>
      <c r="G203" s="210" t="s">
        <v>391</v>
      </c>
      <c r="H203" s="114" t="str">
        <f t="shared" si="22"/>
        <v>Mesure d’amélioration 4, formulaire G2:</v>
      </c>
    </row>
    <row r="204" spans="1:8">
      <c r="A204" s="205">
        <v>7</v>
      </c>
      <c r="B204" s="361">
        <f t="shared" si="9"/>
        <v>194</v>
      </c>
      <c r="C204" s="206" t="s">
        <v>352</v>
      </c>
      <c r="D204" s="198"/>
      <c r="E204" s="199" t="s">
        <v>374</v>
      </c>
      <c r="F204" s="209" t="s">
        <v>383</v>
      </c>
      <c r="G204" s="210" t="s">
        <v>392</v>
      </c>
      <c r="H204" s="114" t="str">
        <f t="shared" si="22"/>
        <v>Mesure d’amélioration 5, formulaire G2:</v>
      </c>
    </row>
    <row r="205" spans="1:8">
      <c r="A205" s="205">
        <v>7</v>
      </c>
      <c r="B205" s="361">
        <f t="shared" ref="B205:B222" si="24">B204+1</f>
        <v>195</v>
      </c>
      <c r="C205" s="206" t="s">
        <v>352</v>
      </c>
      <c r="D205" s="198"/>
      <c r="E205" s="199" t="s">
        <v>375</v>
      </c>
      <c r="F205" s="209" t="s">
        <v>384</v>
      </c>
      <c r="G205" s="210" t="s">
        <v>393</v>
      </c>
      <c r="H205" s="114" t="str">
        <f t="shared" si="22"/>
        <v>Mesure d’amélioration 6, formulaire G2:</v>
      </c>
    </row>
    <row r="206" spans="1:8">
      <c r="A206" s="205">
        <v>7</v>
      </c>
      <c r="B206" s="361">
        <f t="shared" si="24"/>
        <v>196</v>
      </c>
      <c r="C206" s="206" t="s">
        <v>352</v>
      </c>
      <c r="D206" s="198"/>
      <c r="E206" s="199" t="s">
        <v>376</v>
      </c>
      <c r="F206" s="209" t="s">
        <v>385</v>
      </c>
      <c r="G206" s="210" t="s">
        <v>394</v>
      </c>
      <c r="H206" s="114" t="str">
        <f t="shared" si="22"/>
        <v>Mesure d’amélioration 7, formulaire G2:</v>
      </c>
    </row>
    <row r="207" spans="1:8">
      <c r="A207" s="205">
        <v>7</v>
      </c>
      <c r="B207" s="361">
        <f t="shared" si="24"/>
        <v>197</v>
      </c>
      <c r="C207" s="206" t="s">
        <v>352</v>
      </c>
      <c r="D207" s="198"/>
      <c r="E207" s="199" t="s">
        <v>377</v>
      </c>
      <c r="F207" s="209" t="s">
        <v>386</v>
      </c>
      <c r="G207" s="210" t="s">
        <v>395</v>
      </c>
      <c r="H207" s="114" t="str">
        <f t="shared" si="22"/>
        <v>Mesure d’amélioration 8, formulaire G2:</v>
      </c>
    </row>
    <row r="208" spans="1:8">
      <c r="A208" s="205">
        <v>7</v>
      </c>
      <c r="B208" s="361">
        <f t="shared" si="24"/>
        <v>198</v>
      </c>
      <c r="C208" s="206" t="s">
        <v>352</v>
      </c>
      <c r="D208" s="198"/>
      <c r="E208" s="199" t="s">
        <v>378</v>
      </c>
      <c r="F208" s="209" t="s">
        <v>387</v>
      </c>
      <c r="G208" s="210" t="s">
        <v>396</v>
      </c>
      <c r="H208" s="114" t="str">
        <f t="shared" si="22"/>
        <v>Mesure d’amélioration 9, formulaire G2:</v>
      </c>
    </row>
    <row r="209" spans="1:8">
      <c r="A209" s="205">
        <v>7</v>
      </c>
      <c r="B209" s="361">
        <f t="shared" si="24"/>
        <v>199</v>
      </c>
      <c r="C209" s="206" t="s">
        <v>352</v>
      </c>
      <c r="D209" s="198"/>
      <c r="E209" s="199" t="s">
        <v>379</v>
      </c>
      <c r="F209" s="209" t="s">
        <v>388</v>
      </c>
      <c r="G209" s="210" t="s">
        <v>397</v>
      </c>
      <c r="H209" s="114" t="str">
        <f t="shared" si="22"/>
        <v>Mesure d’amélioration 10, formulaire G2:</v>
      </c>
    </row>
    <row r="210" spans="1:8">
      <c r="A210" s="205">
        <v>7</v>
      </c>
      <c r="B210" s="361">
        <f t="shared" si="24"/>
        <v>200</v>
      </c>
      <c r="C210" s="206" t="s">
        <v>352</v>
      </c>
      <c r="D210" s="198"/>
      <c r="E210" s="214" t="s">
        <v>358</v>
      </c>
      <c r="F210" s="213" t="s">
        <v>359</v>
      </c>
      <c r="G210" s="215" t="s">
        <v>360</v>
      </c>
      <c r="H210" s="114" t="str">
        <f t="shared" si="22"/>
        <v xml:space="preserve">La mesure d'amélioration 1 n'a pas été saisie. </v>
      </c>
    </row>
    <row r="211" spans="1:8">
      <c r="A211" s="205">
        <v>7</v>
      </c>
      <c r="B211" s="361">
        <f t="shared" si="24"/>
        <v>201</v>
      </c>
      <c r="C211" s="206" t="s">
        <v>352</v>
      </c>
      <c r="D211" s="198"/>
      <c r="E211" s="214" t="s">
        <v>398</v>
      </c>
      <c r="F211" s="213" t="s">
        <v>407</v>
      </c>
      <c r="G211" s="215" t="s">
        <v>416</v>
      </c>
      <c r="H211" s="114" t="str">
        <f t="shared" ref="H211:H219" si="25">IF(Sprache="DE",E211,IF(Sprache="FR",F211,IF(Sprache="IT",G211,"Fehler: Sprache wählen")))</f>
        <v xml:space="preserve">La mesure d'amélioration 2 n'a pas été saisie. </v>
      </c>
    </row>
    <row r="212" spans="1:8">
      <c r="A212" s="205">
        <v>7</v>
      </c>
      <c r="B212" s="361">
        <f t="shared" si="24"/>
        <v>202</v>
      </c>
      <c r="C212" s="206" t="s">
        <v>352</v>
      </c>
      <c r="D212" s="198"/>
      <c r="E212" s="214" t="s">
        <v>399</v>
      </c>
      <c r="F212" s="213" t="s">
        <v>408</v>
      </c>
      <c r="G212" s="215" t="s">
        <v>417</v>
      </c>
      <c r="H212" s="114" t="str">
        <f t="shared" si="25"/>
        <v xml:space="preserve">La mesure d'amélioration 3 n'a pas été saisie. </v>
      </c>
    </row>
    <row r="213" spans="1:8">
      <c r="A213" s="205">
        <v>7</v>
      </c>
      <c r="B213" s="361">
        <f t="shared" si="24"/>
        <v>203</v>
      </c>
      <c r="C213" s="206" t="s">
        <v>352</v>
      </c>
      <c r="D213" s="198"/>
      <c r="E213" s="214" t="s">
        <v>400</v>
      </c>
      <c r="F213" s="213" t="s">
        <v>409</v>
      </c>
      <c r="G213" s="215" t="s">
        <v>418</v>
      </c>
      <c r="H213" s="114" t="str">
        <f t="shared" si="25"/>
        <v xml:space="preserve">La mesure d'amélioration 4 n'a pas été saisie. </v>
      </c>
    </row>
    <row r="214" spans="1:8">
      <c r="A214" s="205">
        <v>7</v>
      </c>
      <c r="B214" s="361">
        <f t="shared" si="24"/>
        <v>204</v>
      </c>
      <c r="C214" s="206" t="s">
        <v>352</v>
      </c>
      <c r="D214" s="198"/>
      <c r="E214" s="214" t="s">
        <v>401</v>
      </c>
      <c r="F214" s="213" t="s">
        <v>410</v>
      </c>
      <c r="G214" s="215" t="s">
        <v>419</v>
      </c>
      <c r="H214" s="114" t="str">
        <f t="shared" si="25"/>
        <v xml:space="preserve">La mesure d'amélioration 5 n'a pas été saisie. </v>
      </c>
    </row>
    <row r="215" spans="1:8">
      <c r="A215" s="205">
        <v>7</v>
      </c>
      <c r="B215" s="361">
        <f t="shared" si="24"/>
        <v>205</v>
      </c>
      <c r="C215" s="206" t="s">
        <v>352</v>
      </c>
      <c r="D215" s="198"/>
      <c r="E215" s="214" t="s">
        <v>402</v>
      </c>
      <c r="F215" s="213" t="s">
        <v>411</v>
      </c>
      <c r="G215" s="215" t="s">
        <v>420</v>
      </c>
      <c r="H215" s="114" t="str">
        <f t="shared" si="25"/>
        <v xml:space="preserve">La mesure d'amélioration 6 n'a pas été saisie. </v>
      </c>
    </row>
    <row r="216" spans="1:8">
      <c r="A216" s="205">
        <v>7</v>
      </c>
      <c r="B216" s="361">
        <f t="shared" si="24"/>
        <v>206</v>
      </c>
      <c r="C216" s="206" t="s">
        <v>352</v>
      </c>
      <c r="D216" s="198"/>
      <c r="E216" s="214" t="s">
        <v>403</v>
      </c>
      <c r="F216" s="213" t="s">
        <v>412</v>
      </c>
      <c r="G216" s="215" t="s">
        <v>421</v>
      </c>
      <c r="H216" s="114" t="str">
        <f t="shared" si="25"/>
        <v xml:space="preserve">La mesure d'amélioration 7 n'a pas été saisie. </v>
      </c>
    </row>
    <row r="217" spans="1:8">
      <c r="A217" s="205">
        <v>7</v>
      </c>
      <c r="B217" s="361">
        <f t="shared" si="24"/>
        <v>207</v>
      </c>
      <c r="C217" s="206" t="s">
        <v>352</v>
      </c>
      <c r="D217" s="198"/>
      <c r="E217" s="214" t="s">
        <v>404</v>
      </c>
      <c r="F217" s="213" t="s">
        <v>413</v>
      </c>
      <c r="G217" s="215" t="s">
        <v>422</v>
      </c>
      <c r="H217" s="114" t="str">
        <f t="shared" si="25"/>
        <v xml:space="preserve">La mesure d'amélioration 8 n'a pas été saisie. </v>
      </c>
    </row>
    <row r="218" spans="1:8">
      <c r="A218" s="205">
        <v>7</v>
      </c>
      <c r="B218" s="361">
        <f t="shared" si="24"/>
        <v>208</v>
      </c>
      <c r="C218" s="206" t="s">
        <v>352</v>
      </c>
      <c r="D218" s="198"/>
      <c r="E218" s="214" t="s">
        <v>405</v>
      </c>
      <c r="F218" s="213" t="s">
        <v>414</v>
      </c>
      <c r="G218" s="215" t="s">
        <v>423</v>
      </c>
      <c r="H218" s="114" t="str">
        <f t="shared" si="25"/>
        <v xml:space="preserve">La mesure d'amélioration 9 n'a pas été saisie. </v>
      </c>
    </row>
    <row r="219" spans="1:8">
      <c r="A219" s="205">
        <v>7</v>
      </c>
      <c r="B219" s="361">
        <f t="shared" si="24"/>
        <v>209</v>
      </c>
      <c r="C219" s="206" t="s">
        <v>352</v>
      </c>
      <c r="D219" s="198"/>
      <c r="E219" s="214" t="s">
        <v>406</v>
      </c>
      <c r="F219" s="213" t="s">
        <v>415</v>
      </c>
      <c r="G219" s="215" t="s">
        <v>424</v>
      </c>
      <c r="H219" s="114" t="str">
        <f t="shared" si="25"/>
        <v xml:space="preserve">La mesure d'amélioration 10 n'a pas été saisie. </v>
      </c>
    </row>
    <row r="220" spans="1:8">
      <c r="A220" s="205">
        <v>7</v>
      </c>
      <c r="B220" s="361">
        <f t="shared" si="24"/>
        <v>210</v>
      </c>
      <c r="C220" s="206" t="s">
        <v>352</v>
      </c>
      <c r="D220" s="198"/>
      <c r="E220" s="199" t="s">
        <v>310</v>
      </c>
      <c r="F220" s="209" t="s">
        <v>356</v>
      </c>
      <c r="G220" s="210" t="s">
        <v>357</v>
      </c>
      <c r="H220" s="114" t="str">
        <f t="shared" si="22"/>
        <v>Description détaillée de la mesure d’amélioration:</v>
      </c>
    </row>
    <row r="221" spans="1:8">
      <c r="A221" s="205">
        <v>7</v>
      </c>
      <c r="B221" s="361">
        <f t="shared" si="24"/>
        <v>211</v>
      </c>
      <c r="C221" s="206" t="s">
        <v>352</v>
      </c>
      <c r="D221" s="198"/>
      <c r="E221" s="199" t="s">
        <v>311</v>
      </c>
      <c r="F221" s="213" t="s">
        <v>361</v>
      </c>
      <c r="G221" s="213" t="s">
        <v>362</v>
      </c>
      <c r="H221" s="114" t="str">
        <f t="shared" si="22"/>
        <v>Description du calcul de l’économie:</v>
      </c>
    </row>
    <row r="222" spans="1:8">
      <c r="A222" s="228">
        <v>7</v>
      </c>
      <c r="B222" s="362">
        <f t="shared" si="24"/>
        <v>212</v>
      </c>
      <c r="C222" s="229" t="s">
        <v>352</v>
      </c>
      <c r="D222" s="217"/>
      <c r="E222" s="216" t="s">
        <v>428</v>
      </c>
      <c r="F222" s="359" t="s">
        <v>529</v>
      </c>
      <c r="G222" s="360" t="s">
        <v>500</v>
      </c>
      <c r="H222" s="172" t="str">
        <f t="shared" si="22"/>
        <v>Description des coûts:</v>
      </c>
    </row>
  </sheetData>
  <mergeCells count="1">
    <mergeCell ref="D1:G1"/>
  </mergeCells>
  <pageMargins left="0.25" right="0.25" top="0.75" bottom="0.75" header="0.3" footer="0.3"/>
  <pageSetup paperSize="9" scale="3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nleitung">
    <tabColor rgb="FFCCFFFF"/>
    <pageSetUpPr fitToPage="1"/>
  </sheetPr>
  <dimension ref="B2:M45"/>
  <sheetViews>
    <sheetView showGridLines="0" showRowColHeaders="0" tabSelected="1" showRuler="0" zoomScaleNormal="100" zoomScalePageLayoutView="115" workbookViewId="0">
      <selection activeCell="E2" sqref="E2"/>
    </sheetView>
  </sheetViews>
  <sheetFormatPr baseColWidth="10" defaultRowHeight="12.75"/>
  <cols>
    <col min="1" max="1" width="5.7109375" customWidth="1"/>
    <col min="2" max="2" width="2.42578125" customWidth="1"/>
    <col min="3" max="3" width="18" customWidth="1"/>
    <col min="4" max="4" width="4.85546875" customWidth="1"/>
    <col min="5" max="13" width="12" customWidth="1"/>
  </cols>
  <sheetData>
    <row r="2" spans="2:13" ht="15" customHeight="1">
      <c r="B2" s="60" t="str">
        <f>Sprachen!H42</f>
        <v xml:space="preserve">Brève introduction </v>
      </c>
      <c r="C2" s="59"/>
      <c r="D2" s="59"/>
      <c r="E2" s="59"/>
      <c r="F2" s="59"/>
      <c r="G2" s="59"/>
      <c r="H2" s="59"/>
      <c r="I2" s="59"/>
      <c r="J2" s="59"/>
      <c r="K2" s="59"/>
      <c r="L2" s="59"/>
      <c r="M2" s="59"/>
    </row>
    <row r="3" spans="2:13" ht="15" customHeight="1">
      <c r="B3" s="60" t="str">
        <f>fusszeile_links</f>
        <v>Confirmation de mise en œuvre des mesures ACE</v>
      </c>
      <c r="C3" s="59"/>
      <c r="D3" s="59"/>
      <c r="E3" s="59"/>
      <c r="F3" s="59"/>
      <c r="G3" s="59"/>
      <c r="H3" s="59"/>
      <c r="I3" s="59"/>
      <c r="J3" s="59"/>
      <c r="K3" s="59"/>
      <c r="L3" s="59"/>
      <c r="M3" s="59"/>
    </row>
    <row r="4" spans="2:13" ht="6" customHeight="1">
      <c r="B4" s="61"/>
      <c r="C4" s="61"/>
      <c r="D4" s="61"/>
      <c r="E4" s="61"/>
      <c r="F4" s="61"/>
      <c r="G4" s="61"/>
      <c r="H4" s="61"/>
      <c r="I4" s="61"/>
      <c r="J4" s="61"/>
      <c r="K4" s="61"/>
      <c r="L4" s="61"/>
      <c r="M4" s="61"/>
    </row>
    <row r="5" spans="2:13" ht="15" customHeight="1">
      <c r="B5" s="59"/>
      <c r="C5" s="59"/>
      <c r="D5" s="59"/>
      <c r="E5" s="59"/>
      <c r="F5" s="59"/>
      <c r="G5" s="59"/>
      <c r="H5" s="59"/>
      <c r="I5" s="59"/>
      <c r="J5" s="59"/>
      <c r="K5" s="59"/>
      <c r="L5" s="59"/>
      <c r="M5" s="59"/>
    </row>
    <row r="6" spans="2:13" ht="15" hidden="1" customHeight="1">
      <c r="B6" s="62" t="str">
        <f>Sprachen!H44</f>
        <v xml:space="preserve">Langue </v>
      </c>
      <c r="C6" s="61"/>
      <c r="D6" s="71" t="s">
        <v>104</v>
      </c>
      <c r="E6" s="61"/>
      <c r="F6" s="61"/>
      <c r="G6" s="61"/>
      <c r="H6" s="61"/>
      <c r="I6" s="61"/>
      <c r="J6" s="61"/>
      <c r="K6" s="61"/>
      <c r="L6" s="61"/>
      <c r="M6" s="61"/>
    </row>
    <row r="7" spans="2:13" ht="15" hidden="1" customHeight="1">
      <c r="B7" s="63" t="s">
        <v>30</v>
      </c>
      <c r="C7" s="59"/>
      <c r="D7" s="59"/>
      <c r="E7" s="59"/>
      <c r="F7" s="13"/>
      <c r="G7" s="63" t="s">
        <v>31</v>
      </c>
      <c r="H7" s="59"/>
      <c r="I7" s="59"/>
      <c r="J7" s="59"/>
      <c r="K7" s="63" t="s">
        <v>32</v>
      </c>
      <c r="L7" s="59"/>
      <c r="M7" s="59"/>
    </row>
    <row r="8" spans="2:13" ht="15" hidden="1" customHeight="1">
      <c r="B8" s="59"/>
      <c r="C8" s="59"/>
      <c r="D8" s="59"/>
      <c r="E8" s="59"/>
      <c r="F8" s="13"/>
      <c r="G8" s="59"/>
      <c r="H8" s="59"/>
      <c r="I8" s="59"/>
      <c r="J8" s="59"/>
      <c r="K8" s="59"/>
      <c r="L8" s="59"/>
      <c r="M8" s="59"/>
    </row>
    <row r="9" spans="2:13" ht="15" customHeight="1">
      <c r="B9" s="62" t="str">
        <f>Sprachen!H45</f>
        <v xml:space="preserve">Buts </v>
      </c>
      <c r="C9" s="61"/>
      <c r="D9" s="61"/>
      <c r="E9" s="61"/>
      <c r="F9" s="61"/>
      <c r="G9" s="61"/>
      <c r="H9" s="61"/>
      <c r="I9" s="61"/>
      <c r="J9" s="61"/>
      <c r="K9" s="61"/>
      <c r="L9" s="61"/>
      <c r="M9" s="61"/>
    </row>
    <row r="10" spans="2:13" ht="40.5" customHeight="1">
      <c r="B10" s="405" t="str">
        <f>Sprachen!H46</f>
        <v>Le présent outil permet de confirmer que les mesures visant à réduire la consommation énergétique de bâtiments et installations et dont la mise en œuvre avait été annoncée dans l’analyse de la consommation d’énergie (ACE), ont bel et bien été mises en œuvre. Cet outil permet aussi de signaler des mesures de remplacement supplémentaires ainsi que les mesures dont la mise en œuvre diffère fondamentalement (de celle annoncée dans l’ACE) pour des raisons techniques.</v>
      </c>
      <c r="C10" s="405"/>
      <c r="D10" s="405"/>
      <c r="E10" s="405"/>
      <c r="F10" s="405"/>
      <c r="G10" s="405"/>
      <c r="H10" s="405"/>
      <c r="I10" s="405"/>
      <c r="J10" s="405"/>
      <c r="K10" s="405"/>
      <c r="L10" s="405"/>
      <c r="M10" s="405"/>
    </row>
    <row r="11" spans="2:13" ht="15" customHeight="1">
      <c r="B11" s="59"/>
      <c r="C11" s="59"/>
      <c r="D11" s="59"/>
      <c r="E11" s="59"/>
      <c r="F11" s="59"/>
      <c r="G11" s="59"/>
      <c r="H11" s="59"/>
      <c r="I11" s="59"/>
      <c r="J11" s="59"/>
      <c r="K11" s="59"/>
      <c r="L11" s="59"/>
      <c r="M11" s="59"/>
    </row>
    <row r="12" spans="2:13" ht="15" customHeight="1">
      <c r="B12" s="62" t="str">
        <f>Sprachen!H47</f>
        <v>Structure</v>
      </c>
      <c r="C12" s="61"/>
      <c r="D12" s="61"/>
      <c r="E12" s="61"/>
      <c r="F12" s="61"/>
      <c r="G12" s="61"/>
      <c r="H12" s="61"/>
      <c r="I12" s="61"/>
      <c r="J12" s="61"/>
      <c r="K12" s="61"/>
      <c r="L12" s="61"/>
      <c r="M12" s="61"/>
    </row>
    <row r="13" spans="2:13" ht="15" customHeight="1">
      <c r="B13" s="59" t="str">
        <f>Sprachen!H48</f>
        <v>Cet outil Excel est constitué de plusieurs feuilles de travail:</v>
      </c>
      <c r="C13" s="59"/>
      <c r="D13" s="59"/>
      <c r="E13" s="59"/>
      <c r="F13" s="59"/>
      <c r="G13" s="59"/>
      <c r="H13" s="59"/>
      <c r="I13" s="59"/>
      <c r="J13" s="59"/>
      <c r="K13" s="59"/>
      <c r="L13" s="59"/>
      <c r="M13" s="59"/>
    </row>
    <row r="14" spans="2:13" ht="15" customHeight="1">
      <c r="B14" s="64" t="s">
        <v>36</v>
      </c>
      <c r="C14" s="65" t="str">
        <f>Sprachen!H49</f>
        <v>Titel:</v>
      </c>
      <c r="D14" s="59"/>
      <c r="E14" s="404" t="str">
        <f>Sprachen!H50</f>
        <v>Renseignements généraux sur l’entreprise et indication de l'outil ACE utilisé à l’origine</v>
      </c>
      <c r="F14" s="404"/>
      <c r="G14" s="404"/>
      <c r="H14" s="404"/>
      <c r="I14" s="404"/>
      <c r="J14" s="404"/>
      <c r="K14" s="404"/>
      <c r="L14" s="404"/>
      <c r="M14" s="404"/>
    </row>
    <row r="15" spans="2:13" ht="15" customHeight="1">
      <c r="B15" s="64" t="s">
        <v>36</v>
      </c>
      <c r="C15" s="65" t="str">
        <f>Sprachen!H51</f>
        <v>Formular G1:</v>
      </c>
      <c r="D15" s="59"/>
      <c r="E15" s="404" t="str">
        <f>Sprachen!H52</f>
        <v>Report des mesures d'amélioration du formulaire F1 de l'outil ACE et confirmation de mise en œuvre</v>
      </c>
      <c r="F15" s="404"/>
      <c r="G15" s="404"/>
      <c r="H15" s="404"/>
      <c r="I15" s="404"/>
      <c r="J15" s="404"/>
      <c r="K15" s="404"/>
      <c r="L15" s="404"/>
      <c r="M15" s="404"/>
    </row>
    <row r="16" spans="2:13" ht="15" customHeight="1">
      <c r="B16" s="64" t="s">
        <v>36</v>
      </c>
      <c r="C16" s="65" t="str">
        <f>Sprachen!H53</f>
        <v>Formular G2:</v>
      </c>
      <c r="D16" s="59"/>
      <c r="E16" s="404" t="str">
        <f>Sprachen!H54</f>
        <v xml:space="preserve">Enumération des mesures de remplacement ou de celles mises en œuvre de façon fondamentalement différente </v>
      </c>
      <c r="F16" s="404"/>
      <c r="G16" s="404"/>
      <c r="H16" s="404"/>
      <c r="I16" s="404"/>
      <c r="J16" s="404"/>
      <c r="K16" s="404"/>
      <c r="L16" s="404"/>
      <c r="M16" s="404"/>
    </row>
    <row r="17" spans="2:13" ht="15" customHeight="1">
      <c r="B17" s="64" t="s">
        <v>36</v>
      </c>
      <c r="C17" s="65" t="str">
        <f>Sprachen!H55</f>
        <v>Details G2:</v>
      </c>
      <c r="D17" s="59"/>
      <c r="E17" s="404" t="str">
        <f>Sprachen!H56</f>
        <v>Descriptions des mesures de remplacement</v>
      </c>
      <c r="F17" s="404"/>
      <c r="G17" s="404"/>
      <c r="H17" s="404"/>
      <c r="I17" s="404"/>
      <c r="J17" s="404"/>
      <c r="K17" s="404"/>
      <c r="L17" s="404"/>
      <c r="M17" s="404"/>
    </row>
    <row r="18" spans="2:13" ht="15" customHeight="1">
      <c r="B18" s="64"/>
      <c r="C18" s="65"/>
      <c r="D18" s="59"/>
      <c r="E18" s="75"/>
      <c r="F18" s="75"/>
      <c r="G18" s="75"/>
      <c r="H18" s="75"/>
      <c r="I18" s="75"/>
      <c r="J18" s="75"/>
      <c r="K18" s="75"/>
      <c r="L18" s="75"/>
      <c r="M18" s="75"/>
    </row>
    <row r="19" spans="2:13" ht="15" customHeight="1">
      <c r="B19" s="62" t="str">
        <f>Sprachen!H57</f>
        <v>Remarque concernant la pondération des agents énergétiques</v>
      </c>
      <c r="C19" s="61"/>
      <c r="D19" s="61"/>
      <c r="E19" s="61"/>
      <c r="F19" s="61"/>
      <c r="G19" s="61"/>
      <c r="H19" s="61"/>
      <c r="I19" s="61"/>
      <c r="J19" s="61"/>
      <c r="K19" s="61"/>
      <c r="L19" s="61"/>
      <c r="M19" s="61"/>
    </row>
    <row r="20" spans="2:13" ht="15" customHeight="1">
      <c r="B20" s="83" t="str">
        <f>Sprachen!H58</f>
        <v>La pondération des agents énergétiques est automatique et identique à celle de la version de l'outil ACE utilisée à l’origine pour la saisie des mesures d'amélioration :</v>
      </c>
      <c r="C20" s="82"/>
      <c r="D20" s="82"/>
      <c r="E20" s="82"/>
      <c r="F20" s="82"/>
      <c r="G20" s="82"/>
      <c r="H20" s="82"/>
      <c r="I20" s="82"/>
      <c r="J20" s="82"/>
      <c r="K20" s="82"/>
      <c r="L20" s="82"/>
      <c r="M20" s="82"/>
    </row>
    <row r="21" spans="2:13" ht="27.75" customHeight="1">
      <c r="B21" s="64" t="s">
        <v>36</v>
      </c>
      <c r="C21" s="402" t="str">
        <f>Sprachen!H59</f>
        <v>si vous avez utilisé l'outil ACE de l’EnFK : électricité : 2 | mazout &amp; gaz naturel : 1 | chaleur ou froid à distance (rejets extérieurs de chaleur compris) : 0,6 | bois &amp; biomasse : 0,7 | chaleur ambiante (rejets intérieurs de chaleur compris) &amp; production renouvelable d’électricité : 0</v>
      </c>
      <c r="D21" s="402"/>
      <c r="E21" s="402"/>
      <c r="F21" s="402"/>
      <c r="G21" s="402"/>
      <c r="H21" s="402"/>
      <c r="I21" s="402"/>
      <c r="J21" s="402"/>
      <c r="K21" s="402"/>
      <c r="L21" s="402"/>
      <c r="M21" s="402"/>
    </row>
    <row r="22" spans="2:13" ht="15" customHeight="1">
      <c r="B22" s="64" t="s">
        <v>36</v>
      </c>
      <c r="C22" s="403" t="str">
        <f>Sprachen!H60</f>
        <v>si vous avez utilisé un outil du canton plus ancien : électricité : 2, tous les autres agents énergétiques : 1</v>
      </c>
      <c r="D22" s="403"/>
      <c r="E22" s="403"/>
      <c r="F22" s="403"/>
      <c r="G22" s="403"/>
      <c r="H22" s="403"/>
      <c r="I22" s="403"/>
      <c r="J22" s="403"/>
      <c r="K22" s="403"/>
      <c r="L22" s="403"/>
      <c r="M22" s="403"/>
    </row>
    <row r="23" spans="2:13" ht="15" customHeight="1">
      <c r="B23" s="84" t="str">
        <f>Sprachen!H61</f>
        <v>Cette pondération assure que l’économie calculée et convenue à l’origine est la même que celle de la présente confirmation de mise en œuvre.</v>
      </c>
      <c r="C23" s="76"/>
      <c r="D23" s="76"/>
      <c r="E23" s="76"/>
      <c r="F23" s="76"/>
      <c r="G23" s="76"/>
      <c r="H23" s="76"/>
      <c r="I23" s="76"/>
      <c r="J23" s="76"/>
      <c r="K23" s="76"/>
      <c r="L23" s="76"/>
      <c r="M23" s="76"/>
    </row>
    <row r="24" spans="2:13" ht="15" customHeight="1">
      <c r="B24" s="66"/>
      <c r="C24" s="59"/>
      <c r="D24" s="59"/>
      <c r="E24" s="59"/>
      <c r="F24" s="59"/>
      <c r="G24" s="59"/>
      <c r="H24" s="59"/>
      <c r="I24" s="59"/>
      <c r="J24" s="59"/>
      <c r="K24" s="59"/>
      <c r="L24" s="59"/>
      <c r="M24" s="59"/>
    </row>
    <row r="25" spans="2:13" ht="15" customHeight="1">
      <c r="B25" s="62" t="str">
        <f>Sprachen!H62</f>
        <v>Indications d’emploi</v>
      </c>
      <c r="C25" s="61"/>
      <c r="D25" s="61"/>
      <c r="E25" s="61"/>
      <c r="F25" s="61"/>
      <c r="G25" s="61"/>
      <c r="H25" s="61"/>
      <c r="I25" s="61"/>
      <c r="J25" s="61"/>
      <c r="K25" s="61"/>
      <c r="L25" s="61"/>
      <c r="M25" s="61"/>
    </row>
    <row r="26" spans="2:13" ht="27.75" customHeight="1">
      <c r="B26" s="64" t="s">
        <v>36</v>
      </c>
      <c r="C26" s="402" t="str">
        <f>Sprachen!H63</f>
        <v xml:space="preserve"> Les saisies doivent être faites par ordre chronologique de haut en bas. Dans certains cas, les résultats s’affichent seulement lorsque tous les champs de saisie obligatoire correspondants sont remplis.</v>
      </c>
      <c r="D26" s="402"/>
      <c r="E26" s="402"/>
      <c r="F26" s="402"/>
      <c r="G26" s="402"/>
      <c r="H26" s="402"/>
      <c r="I26" s="402"/>
      <c r="J26" s="402"/>
      <c r="K26" s="402"/>
      <c r="L26" s="402"/>
      <c r="M26" s="402"/>
    </row>
    <row r="27" spans="2:13" ht="15" customHeight="1">
      <c r="B27" s="64" t="s">
        <v>36</v>
      </c>
      <c r="C27" s="402" t="str">
        <f>Sprachen!H64</f>
        <v>Veuillez noter que ce classeur de travail ne fonctionne que si l’exécution des macros est autorisée (option dans Excel).</v>
      </c>
      <c r="D27" s="402"/>
      <c r="E27" s="402"/>
      <c r="F27" s="402"/>
      <c r="G27" s="402"/>
      <c r="H27" s="402"/>
      <c r="I27" s="402"/>
      <c r="J27" s="402"/>
      <c r="K27" s="402"/>
      <c r="L27" s="402"/>
      <c r="M27" s="402"/>
    </row>
    <row r="28" spans="2:13" ht="15" customHeight="1">
      <c r="B28" s="64" t="s">
        <v>36</v>
      </c>
      <c r="C28" s="402" t="str">
        <f>Sprachen!H65</f>
        <v>Les feuilles de ce classeur de travail sont protégées pour éviter que des formules ne soient écrasées par mégarde.</v>
      </c>
      <c r="D28" s="402"/>
      <c r="E28" s="402"/>
      <c r="F28" s="402"/>
      <c r="G28" s="402"/>
      <c r="H28" s="402"/>
      <c r="I28" s="402"/>
      <c r="J28" s="402"/>
      <c r="K28" s="402"/>
      <c r="L28" s="402"/>
      <c r="M28" s="402"/>
    </row>
    <row r="29" spans="2:13" ht="15" customHeight="1">
      <c r="B29" s="64" t="s">
        <v>36</v>
      </c>
      <c r="C29" s="402" t="str">
        <f>Sprachen!H66</f>
        <v>Les champs sont en partie signalés par des couleurs:</v>
      </c>
      <c r="D29" s="402"/>
      <c r="E29" s="402"/>
      <c r="F29" s="402"/>
      <c r="G29" s="402"/>
      <c r="H29" s="402"/>
      <c r="I29" s="402"/>
      <c r="J29" s="402"/>
      <c r="K29" s="402"/>
      <c r="L29" s="402"/>
      <c r="M29" s="402"/>
    </row>
    <row r="30" spans="2:13" ht="3" customHeight="1">
      <c r="B30" s="59"/>
      <c r="C30" s="59"/>
      <c r="D30" s="59"/>
      <c r="E30" s="59"/>
      <c r="F30" s="59"/>
      <c r="G30" s="59"/>
      <c r="H30" s="59"/>
      <c r="I30" s="59"/>
      <c r="J30" s="59"/>
      <c r="K30" s="59"/>
      <c r="L30" s="59"/>
      <c r="M30" s="59"/>
    </row>
    <row r="31" spans="2:13" ht="15" customHeight="1">
      <c r="B31" s="59"/>
      <c r="C31" s="67"/>
      <c r="D31" s="59"/>
      <c r="E31" s="59" t="str">
        <f>Sprachen!H67</f>
        <v>Renseignements obligatoires</v>
      </c>
      <c r="F31" s="59"/>
      <c r="G31" s="59"/>
      <c r="H31" s="59"/>
      <c r="I31" s="59"/>
      <c r="J31" s="59"/>
      <c r="K31" s="59"/>
      <c r="L31" s="59"/>
      <c r="M31" s="59"/>
    </row>
    <row r="32" spans="2:13" ht="3" customHeight="1">
      <c r="B32" s="59"/>
      <c r="C32" s="59"/>
      <c r="D32" s="59"/>
      <c r="E32" s="59"/>
      <c r="F32" s="59"/>
      <c r="G32" s="59"/>
      <c r="H32" s="59"/>
      <c r="I32" s="59"/>
      <c r="J32" s="59"/>
      <c r="K32" s="59"/>
      <c r="L32" s="59"/>
      <c r="M32" s="59"/>
    </row>
    <row r="33" spans="2:13" ht="15" customHeight="1">
      <c r="B33" s="59"/>
      <c r="C33" s="68"/>
      <c r="D33" s="59"/>
      <c r="E33" s="59" t="str">
        <f>Sprachen!H68</f>
        <v xml:space="preserve">Renseignements facultatifs </v>
      </c>
      <c r="F33" s="59"/>
      <c r="G33" s="59"/>
      <c r="H33" s="59"/>
      <c r="I33" s="59"/>
      <c r="J33" s="59"/>
      <c r="K33" s="59"/>
      <c r="L33" s="59"/>
      <c r="M33" s="59"/>
    </row>
    <row r="34" spans="2:13" ht="3" customHeight="1">
      <c r="B34" s="59"/>
      <c r="C34" s="59"/>
      <c r="D34" s="59"/>
      <c r="E34" s="59"/>
      <c r="F34" s="59"/>
      <c r="G34" s="59"/>
      <c r="H34" s="59"/>
      <c r="I34" s="59"/>
      <c r="J34" s="59"/>
      <c r="K34" s="59"/>
      <c r="L34" s="59"/>
      <c r="M34" s="59"/>
    </row>
    <row r="35" spans="2:13" ht="15" customHeight="1">
      <c r="B35" s="59"/>
      <c r="C35" s="69"/>
      <c r="D35" s="59"/>
      <c r="E35" s="59" t="str">
        <f>Sprachen!H69</f>
        <v xml:space="preserve">Remarques importantes </v>
      </c>
      <c r="F35" s="59"/>
      <c r="G35" s="59"/>
      <c r="H35" s="59"/>
      <c r="I35" s="59"/>
      <c r="J35" s="59"/>
      <c r="K35" s="59"/>
      <c r="L35" s="59"/>
      <c r="M35" s="59"/>
    </row>
    <row r="36" spans="2:13" ht="3" customHeight="1">
      <c r="B36" s="59"/>
      <c r="C36" s="59"/>
      <c r="D36" s="59"/>
      <c r="E36" s="59"/>
      <c r="F36" s="59"/>
      <c r="G36" s="59"/>
      <c r="H36" s="59"/>
      <c r="I36" s="59"/>
      <c r="J36" s="59"/>
      <c r="K36" s="59"/>
      <c r="L36" s="59"/>
      <c r="M36" s="59"/>
    </row>
    <row r="37" spans="2:13" ht="15" customHeight="1">
      <c r="B37" s="59"/>
      <c r="C37" s="70"/>
      <c r="D37" s="59"/>
      <c r="E37" s="59" t="str">
        <f>Sprachen!H70</f>
        <v>Valeur cible de l'analyse de consommation énergétique</v>
      </c>
      <c r="F37" s="59"/>
      <c r="G37" s="59"/>
      <c r="H37" s="59"/>
      <c r="I37" s="59"/>
      <c r="J37" s="59"/>
      <c r="K37" s="59"/>
      <c r="L37" s="59"/>
      <c r="M37" s="59"/>
    </row>
    <row r="38" spans="2:13" ht="15" customHeight="1">
      <c r="B38" s="74"/>
      <c r="C38" s="73"/>
      <c r="D38" s="73"/>
      <c r="E38" s="73"/>
      <c r="F38" s="73"/>
      <c r="G38" s="73"/>
      <c r="H38" s="73"/>
      <c r="I38" s="73"/>
      <c r="J38" s="73"/>
      <c r="K38" s="73"/>
      <c r="L38" s="73"/>
      <c r="M38" s="73"/>
    </row>
    <row r="39" spans="2:13" ht="15" customHeight="1">
      <c r="B39" s="62" t="str">
        <f>Sprachen!H74</f>
        <v>Exclusion de responsabilité</v>
      </c>
      <c r="C39" s="61"/>
      <c r="D39" s="61"/>
      <c r="E39" s="61"/>
      <c r="F39" s="61"/>
      <c r="G39" s="61"/>
      <c r="H39" s="61"/>
      <c r="I39" s="61"/>
      <c r="J39" s="61"/>
      <c r="K39" s="61"/>
      <c r="L39" s="61"/>
      <c r="M39" s="61"/>
    </row>
    <row r="40" spans="2:13" ht="41.25" customHeight="1">
      <c r="B40" s="401" t="str">
        <f>Sprachen!H75</f>
        <v>Le présent classeur de travail a été réalisé sur mandat de la Conférence des services cantonaux de l’énergie (EnFK). Ni le mandant ni le mandataire ne répondent de la justesse des résultats ou des conclusions qui sont tirées du présent classeur de travail. L’utilisateur du présent classeur de travail répond lui-même de la justesse des données.</v>
      </c>
      <c r="C40" s="401"/>
      <c r="D40" s="401"/>
      <c r="E40" s="401"/>
      <c r="F40" s="401"/>
      <c r="G40" s="401"/>
      <c r="H40" s="401"/>
      <c r="I40" s="401"/>
      <c r="J40" s="401"/>
      <c r="K40" s="401"/>
      <c r="L40" s="401"/>
      <c r="M40" s="401"/>
    </row>
    <row r="41" spans="2:13">
      <c r="B41" s="74"/>
      <c r="C41" s="401"/>
      <c r="D41" s="401"/>
      <c r="E41" s="401"/>
      <c r="F41" s="401"/>
      <c r="G41" s="401"/>
      <c r="H41" s="401"/>
      <c r="I41" s="401"/>
      <c r="J41" s="401"/>
      <c r="K41" s="401"/>
      <c r="L41" s="401"/>
      <c r="M41" s="401"/>
    </row>
    <row r="42" spans="2:13" ht="15" customHeight="1">
      <c r="B42" s="396" t="str">
        <f>Version</f>
        <v>v1.1_f</v>
      </c>
      <c r="C42" s="396"/>
      <c r="D42" s="396"/>
      <c r="E42" s="396"/>
      <c r="F42" s="396"/>
      <c r="G42" s="396"/>
      <c r="H42" s="396"/>
      <c r="I42" s="396"/>
      <c r="J42" s="396"/>
      <c r="K42" s="396"/>
      <c r="L42" s="396"/>
      <c r="M42" s="397">
        <f>Versionsdatum</f>
        <v>44858</v>
      </c>
    </row>
    <row r="43" spans="2:13" ht="15" customHeight="1"/>
    <row r="45" spans="2:13" ht="15" customHeight="1"/>
  </sheetData>
  <sheetProtection algorithmName="SHA-512" hashValue="ACKXgkrP0dV8CFEjeTeXM3Gq0FOezeTVZlPTjUsCH01KjDOY0VGjdYbPpf5O3xYOUIVILEtxDwFYYak/b0i92Q==" saltValue="keWAShF1vhLcFJMfEqFr0w==" spinCount="100000" sheet="1" selectLockedCells="1"/>
  <mergeCells count="13">
    <mergeCell ref="C41:M41"/>
    <mergeCell ref="C21:M21"/>
    <mergeCell ref="C22:M22"/>
    <mergeCell ref="E17:M17"/>
    <mergeCell ref="B10:M10"/>
    <mergeCell ref="E14:M14"/>
    <mergeCell ref="C26:M26"/>
    <mergeCell ref="B40:M40"/>
    <mergeCell ref="E15:M15"/>
    <mergeCell ref="E16:M16"/>
    <mergeCell ref="C27:M27"/>
    <mergeCell ref="C28:M28"/>
    <mergeCell ref="C29:M29"/>
  </mergeCells>
  <dataValidations disablePrompts="1" count="1">
    <dataValidation type="list" allowBlank="1" showInputMessage="1" showErrorMessage="1" sqref="D6" xr:uid="{00000000-0002-0000-0200-000000000000}">
      <formula1>DD_Sprachwahl</formula1>
    </dataValidation>
  </dataValidations>
  <printOptions horizontalCentered="1"/>
  <pageMargins left="0.47244094488188981" right="0.47244094488188981" top="0.39370078740157483" bottom="0.39370078740157483" header="0.51181102362204722" footer="0.27559055118110237"/>
  <pageSetup paperSize="9" scale="71" orientation="portrait" verticalDpi="0" r:id="rId1"/>
  <headerFooter>
    <oddFooter>&amp;L&amp;8Confirmation de mise en œuvre des mesures ACE&amp;C&amp;8ACE-Confirmation v1.1_f&amp;R&amp;8Conférence des services cantonaux de l’énergie (EnFK)</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Titelblatt">
    <tabColor rgb="FFFFFF99"/>
    <pageSetUpPr fitToPage="1"/>
  </sheetPr>
  <dimension ref="B2:O24"/>
  <sheetViews>
    <sheetView showGridLines="0" showRowColHeaders="0" showRuler="0" zoomScaleNormal="100" workbookViewId="0">
      <selection activeCell="G6" sqref="G6:O6"/>
    </sheetView>
  </sheetViews>
  <sheetFormatPr baseColWidth="10" defaultColWidth="11.42578125" defaultRowHeight="15" customHeight="1"/>
  <cols>
    <col min="1" max="1" width="5.7109375" style="1" customWidth="1"/>
    <col min="2" max="2" width="3.28515625" style="1" customWidth="1"/>
    <col min="3" max="4" width="10.7109375" style="1" customWidth="1"/>
    <col min="5" max="5" width="11.7109375" style="1" customWidth="1"/>
    <col min="6" max="6" width="1.7109375" style="1" customWidth="1"/>
    <col min="7" max="15" width="10.7109375" style="1" customWidth="1"/>
    <col min="16" max="16384" width="11.42578125" style="1"/>
  </cols>
  <sheetData>
    <row r="2" spans="2:15" ht="61.5" customHeight="1">
      <c r="B2" s="56"/>
      <c r="O2" s="57"/>
    </row>
    <row r="3" spans="2:15" ht="54.75" customHeight="1">
      <c r="B3" s="288" t="str">
        <f>Sprachen!H77</f>
        <v>Confirmation de mise en œuvre des mesures ACE</v>
      </c>
      <c r="E3" s="3"/>
      <c r="F3" s="3"/>
    </row>
    <row r="4" spans="2:15" s="58" customFormat="1" ht="31.5" customHeight="1">
      <c r="B4" s="289" t="str">
        <f>Sprachen!H78</f>
        <v>Page de couverture</v>
      </c>
      <c r="C4" s="290"/>
      <c r="D4" s="290"/>
      <c r="E4" s="290"/>
      <c r="G4" s="410"/>
      <c r="H4" s="411"/>
      <c r="I4" s="411"/>
      <c r="J4" s="411"/>
      <c r="K4" s="411"/>
      <c r="L4" s="411"/>
      <c r="M4" s="411"/>
      <c r="N4" s="411"/>
      <c r="O4" s="411"/>
    </row>
    <row r="5" spans="2:15" s="58" customFormat="1" ht="10.5" customHeight="1">
      <c r="B5" s="291"/>
      <c r="C5" s="406"/>
      <c r="D5" s="406"/>
      <c r="E5" s="407"/>
      <c r="F5" s="292"/>
      <c r="G5" s="406"/>
      <c r="H5" s="408"/>
      <c r="I5" s="408"/>
      <c r="J5" s="408"/>
      <c r="K5" s="408"/>
      <c r="L5" s="408"/>
      <c r="M5" s="408"/>
      <c r="N5" s="408"/>
      <c r="O5" s="409"/>
    </row>
    <row r="6" spans="2:15" s="58" customFormat="1" ht="19.5" customHeight="1">
      <c r="B6" s="293"/>
      <c r="C6" s="418" t="str">
        <f>Sprachen!H79</f>
        <v>Nom de l’entreprise / adresse:</v>
      </c>
      <c r="D6" s="419"/>
      <c r="E6" s="420"/>
      <c r="F6" s="294"/>
      <c r="G6" s="426"/>
      <c r="H6" s="424"/>
      <c r="I6" s="424"/>
      <c r="J6" s="424"/>
      <c r="K6" s="424"/>
      <c r="L6" s="424"/>
      <c r="M6" s="424"/>
      <c r="N6" s="424"/>
      <c r="O6" s="417"/>
    </row>
    <row r="7" spans="2:15" s="58" customFormat="1" ht="19.5" customHeight="1">
      <c r="B7" s="293"/>
      <c r="C7" s="421"/>
      <c r="D7" s="421"/>
      <c r="E7" s="422"/>
      <c r="F7" s="294"/>
      <c r="G7" s="426"/>
      <c r="H7" s="424"/>
      <c r="I7" s="424"/>
      <c r="J7" s="424"/>
      <c r="K7" s="424"/>
      <c r="L7" s="424"/>
      <c r="M7" s="424"/>
      <c r="N7" s="424"/>
      <c r="O7" s="417"/>
    </row>
    <row r="8" spans="2:15" s="58" customFormat="1" ht="10.5" customHeight="1">
      <c r="B8" s="293"/>
      <c r="C8" s="421"/>
      <c r="D8" s="421"/>
      <c r="E8" s="422"/>
      <c r="F8" s="294"/>
      <c r="G8" s="425"/>
      <c r="H8" s="419"/>
      <c r="I8" s="419"/>
      <c r="J8" s="419"/>
      <c r="K8" s="419"/>
      <c r="L8" s="419"/>
      <c r="M8" s="419"/>
      <c r="N8" s="419"/>
      <c r="O8" s="420"/>
    </row>
    <row r="9" spans="2:15" s="58" customFormat="1" ht="19.5" customHeight="1">
      <c r="B9" s="293"/>
      <c r="C9" s="421" t="str">
        <f>Sprachen!H80</f>
        <v>Contact dans l’entreprise:</v>
      </c>
      <c r="D9" s="421"/>
      <c r="E9" s="422"/>
      <c r="F9" s="294"/>
      <c r="G9" s="295" t="str">
        <f>Sprachen!H81</f>
        <v>Nom:</v>
      </c>
      <c r="H9" s="424"/>
      <c r="I9" s="424"/>
      <c r="J9" s="424"/>
      <c r="K9" s="424"/>
      <c r="L9" s="424"/>
      <c r="M9" s="424"/>
      <c r="N9" s="424"/>
      <c r="O9" s="417"/>
    </row>
    <row r="10" spans="2:15" s="58" customFormat="1" ht="19.5" customHeight="1">
      <c r="B10" s="293"/>
      <c r="C10" s="421"/>
      <c r="D10" s="421"/>
      <c r="E10" s="422"/>
      <c r="F10" s="294"/>
      <c r="G10" s="295" t="str">
        <f>Sprachen!H82</f>
        <v>Tél.:</v>
      </c>
      <c r="H10" s="424"/>
      <c r="I10" s="424"/>
      <c r="J10" s="424"/>
      <c r="K10" s="296" t="str">
        <f>Sprachen!H84</f>
        <v xml:space="preserve"> Fax:</v>
      </c>
      <c r="L10" s="424"/>
      <c r="M10" s="424"/>
      <c r="N10" s="424"/>
      <c r="O10" s="417"/>
    </row>
    <row r="11" spans="2:15" s="58" customFormat="1" ht="19.5" customHeight="1">
      <c r="B11" s="293"/>
      <c r="C11" s="421"/>
      <c r="D11" s="421"/>
      <c r="E11" s="422"/>
      <c r="F11" s="294"/>
      <c r="G11" s="295" t="str">
        <f>Sprachen!H83</f>
        <v>Courriel:</v>
      </c>
      <c r="H11" s="423"/>
      <c r="I11" s="424"/>
      <c r="J11" s="424"/>
      <c r="K11" s="424"/>
      <c r="L11" s="424"/>
      <c r="M11" s="424"/>
      <c r="N11" s="424"/>
      <c r="O11" s="417"/>
    </row>
    <row r="12" spans="2:15" s="58" customFormat="1" ht="10.5" customHeight="1">
      <c r="B12" s="293"/>
      <c r="C12" s="421"/>
      <c r="D12" s="421"/>
      <c r="E12" s="422"/>
      <c r="F12" s="294"/>
      <c r="G12" s="425"/>
      <c r="H12" s="419"/>
      <c r="I12" s="419"/>
      <c r="J12" s="419"/>
      <c r="K12" s="419"/>
      <c r="L12" s="419"/>
      <c r="M12" s="419"/>
      <c r="N12" s="419"/>
      <c r="O12" s="420"/>
    </row>
    <row r="13" spans="2:15" s="58" customFormat="1" ht="19.5" customHeight="1">
      <c r="B13" s="293"/>
      <c r="C13" s="421" t="str">
        <f>Sprachen!H85</f>
        <v>Site d’exploitation:</v>
      </c>
      <c r="D13" s="421"/>
      <c r="E13" s="422"/>
      <c r="F13" s="294"/>
      <c r="G13" s="415"/>
      <c r="H13" s="416"/>
      <c r="I13" s="416"/>
      <c r="J13" s="416"/>
      <c r="K13" s="416"/>
      <c r="L13" s="416"/>
      <c r="M13" s="416"/>
      <c r="N13" s="416"/>
      <c r="O13" s="417"/>
    </row>
    <row r="14" spans="2:15" s="58" customFormat="1" ht="10.5" customHeight="1">
      <c r="B14" s="297"/>
      <c r="C14" s="412"/>
      <c r="D14" s="412"/>
      <c r="E14" s="413"/>
      <c r="F14" s="298"/>
      <c r="G14" s="427"/>
      <c r="H14" s="428"/>
      <c r="I14" s="428"/>
      <c r="J14" s="428"/>
      <c r="K14" s="428"/>
      <c r="L14" s="428"/>
      <c r="M14" s="428"/>
      <c r="N14" s="428"/>
      <c r="O14" s="429"/>
    </row>
    <row r="15" spans="2:15" ht="19.5" customHeight="1">
      <c r="C15" s="59"/>
      <c r="D15" s="59"/>
      <c r="E15" s="59"/>
    </row>
    <row r="16" spans="2:15" ht="10.5" customHeight="1">
      <c r="B16" s="299"/>
      <c r="C16" s="138"/>
      <c r="D16" s="138"/>
      <c r="E16" s="300"/>
      <c r="F16" s="301"/>
      <c r="G16" s="301"/>
      <c r="H16" s="301"/>
      <c r="I16" s="301"/>
      <c r="J16" s="301"/>
      <c r="K16" s="301"/>
      <c r="L16" s="301"/>
      <c r="M16" s="301"/>
      <c r="N16" s="301"/>
      <c r="O16" s="302"/>
    </row>
    <row r="17" spans="2:15" ht="19.5" customHeight="1">
      <c r="B17" s="303"/>
      <c r="C17" s="304" t="str">
        <f>Sprachen!H86</f>
        <v>Indication de l'outil ACE utilisé :</v>
      </c>
      <c r="D17" s="305"/>
      <c r="E17" s="306"/>
      <c r="F17" s="307"/>
      <c r="G17" s="430"/>
      <c r="H17" s="430"/>
      <c r="I17" s="430"/>
      <c r="J17" s="430"/>
      <c r="K17" s="431" t="str">
        <f>Sprachen!H87</f>
        <v>(en cas d’incertitude, veuillez lire ce qui suit)</v>
      </c>
      <c r="L17" s="431"/>
      <c r="M17" s="431"/>
      <c r="N17" s="431"/>
      <c r="O17" s="432"/>
    </row>
    <row r="18" spans="2:15" s="81" customFormat="1" ht="12.75">
      <c r="B18" s="308"/>
      <c r="C18" s="309"/>
      <c r="D18" s="309"/>
      <c r="E18" s="310"/>
      <c r="G18" s="311" t="str">
        <f>Sprachen!H88</f>
        <v>Remarque :</v>
      </c>
      <c r="H18" s="312"/>
      <c r="I18" s="312"/>
      <c r="J18" s="312"/>
      <c r="K18" s="312"/>
      <c r="L18" s="312"/>
      <c r="M18" s="312"/>
      <c r="N18" s="312"/>
      <c r="O18" s="313"/>
    </row>
    <row r="19" spans="2:15" ht="46.5" customHeight="1">
      <c r="B19" s="314"/>
      <c r="C19" s="59"/>
      <c r="D19" s="59"/>
      <c r="E19" s="315"/>
      <c r="G19" s="433" t="str">
        <f>Sprachen!H89</f>
        <v>Veuillez indiquer ici si l’analyse de la consommation d’énergie (ACE) a été saisie à l'origine au moyen :
a) du nouvel outil ACE de l’EnFK (le logo de l’EnFK figure sur la feuille de titre, exactement comme ici), ou
b) d’un outil du service compétent du canton (avec en général le logo du canton sur la feuille de titre).
Pour toute question, veuillez vous adresser au service compétent de votre canton.</v>
      </c>
      <c r="H19" s="433"/>
      <c r="I19" s="433"/>
      <c r="J19" s="433"/>
      <c r="K19" s="433"/>
      <c r="L19" s="433"/>
      <c r="M19" s="433"/>
      <c r="N19" s="433"/>
      <c r="O19" s="434"/>
    </row>
    <row r="20" spans="2:15" ht="10.5" customHeight="1">
      <c r="B20" s="316"/>
      <c r="C20" s="61"/>
      <c r="D20" s="61"/>
      <c r="E20" s="317"/>
      <c r="F20" s="290"/>
      <c r="G20" s="290"/>
      <c r="H20" s="290"/>
      <c r="I20" s="290"/>
      <c r="J20" s="290"/>
      <c r="K20" s="290"/>
      <c r="L20" s="290"/>
      <c r="M20" s="290"/>
      <c r="N20" s="290"/>
      <c r="O20" s="318"/>
    </row>
    <row r="21" spans="2:15" s="58" customFormat="1" ht="19.5" customHeight="1">
      <c r="B21" s="319"/>
      <c r="C21" s="414"/>
      <c r="D21" s="414"/>
      <c r="E21" s="414"/>
      <c r="G21" s="410"/>
      <c r="H21" s="411"/>
      <c r="I21" s="411"/>
      <c r="J21" s="411"/>
      <c r="K21" s="411"/>
      <c r="L21" s="411"/>
      <c r="M21" s="411"/>
      <c r="N21" s="411"/>
      <c r="O21" s="411"/>
    </row>
    <row r="22" spans="2:15" s="58" customFormat="1" ht="10.5" customHeight="1">
      <c r="B22" s="291"/>
      <c r="C22" s="435"/>
      <c r="D22" s="435"/>
      <c r="E22" s="435"/>
      <c r="F22" s="292"/>
      <c r="G22" s="406"/>
      <c r="H22" s="408"/>
      <c r="I22" s="408"/>
      <c r="J22" s="408"/>
      <c r="K22" s="408"/>
      <c r="L22" s="408"/>
      <c r="M22" s="408"/>
      <c r="N22" s="408"/>
      <c r="O22" s="409"/>
    </row>
    <row r="23" spans="2:15" s="58" customFormat="1" ht="19.5" customHeight="1">
      <c r="B23" s="293"/>
      <c r="C23" s="418" t="str">
        <f>Sprachen!H90</f>
        <v>Date de la saisie du rapport:</v>
      </c>
      <c r="D23" s="418"/>
      <c r="E23" s="418"/>
      <c r="F23" s="294"/>
      <c r="G23" s="426"/>
      <c r="H23" s="437"/>
      <c r="I23" s="437"/>
      <c r="J23" s="437"/>
      <c r="K23" s="320" t="str">
        <f>Sprachen!H91</f>
        <v xml:space="preserve"> Version: </v>
      </c>
      <c r="L23" s="424"/>
      <c r="M23" s="424"/>
      <c r="N23" s="424"/>
      <c r="O23" s="436"/>
    </row>
    <row r="24" spans="2:15" s="58" customFormat="1" ht="10.5" customHeight="1">
      <c r="B24" s="297"/>
      <c r="C24" s="427"/>
      <c r="D24" s="427"/>
      <c r="E24" s="427"/>
      <c r="F24" s="298"/>
      <c r="G24" s="427"/>
      <c r="H24" s="428"/>
      <c r="I24" s="428"/>
      <c r="J24" s="428"/>
      <c r="K24" s="428"/>
      <c r="L24" s="428"/>
      <c r="M24" s="428"/>
      <c r="N24" s="428"/>
      <c r="O24" s="429"/>
    </row>
  </sheetData>
  <sheetProtection algorithmName="SHA-512" hashValue="JXxCcS/ikHOccxyC3Xg+98Wsi6UZAZdl4BFY6lQ6xUA2SyeRVjeR8Yp8zoh3PwQSFgS7EUuincvPYxRXSaw8xA==" saltValue="AKCOlWFSVfF5rlwAL1gm+A==" spinCount="100000" sheet="1" formatCells="0"/>
  <mergeCells count="34">
    <mergeCell ref="C22:E22"/>
    <mergeCell ref="G22:O22"/>
    <mergeCell ref="C23:E23"/>
    <mergeCell ref="C24:E24"/>
    <mergeCell ref="G24:O24"/>
    <mergeCell ref="L23:O23"/>
    <mergeCell ref="G23:J23"/>
    <mergeCell ref="G14:O14"/>
    <mergeCell ref="G21:O21"/>
    <mergeCell ref="G17:J17"/>
    <mergeCell ref="K17:O17"/>
    <mergeCell ref="G19:O19"/>
    <mergeCell ref="C10:E10"/>
    <mergeCell ref="H10:J10"/>
    <mergeCell ref="G6:O6"/>
    <mergeCell ref="G7:O7"/>
    <mergeCell ref="H9:O9"/>
    <mergeCell ref="L10:O10"/>
    <mergeCell ref="C5:E5"/>
    <mergeCell ref="G5:O5"/>
    <mergeCell ref="G4:O4"/>
    <mergeCell ref="C14:E14"/>
    <mergeCell ref="C21:E21"/>
    <mergeCell ref="G13:O13"/>
    <mergeCell ref="C6:E6"/>
    <mergeCell ref="C9:E9"/>
    <mergeCell ref="C8:E8"/>
    <mergeCell ref="C7:E7"/>
    <mergeCell ref="C11:E11"/>
    <mergeCell ref="C13:E13"/>
    <mergeCell ref="C12:E12"/>
    <mergeCell ref="H11:O11"/>
    <mergeCell ref="G8:O8"/>
    <mergeCell ref="G12:O12"/>
  </mergeCells>
  <phoneticPr fontId="0" type="noConversion"/>
  <dataValidations disablePrompts="1" count="1">
    <dataValidation type="list" allowBlank="1" showInputMessage="1" showErrorMessage="1" sqref="G17:J17" xr:uid="{00000000-0002-0000-0300-000000000000}">
      <formula1>DD_Verwendetes_Tool</formula1>
    </dataValidation>
  </dataValidations>
  <printOptions horizontalCentered="1"/>
  <pageMargins left="0.47244094488188981" right="0.47244094488188981" top="0.39370078740157483" bottom="0.39370078740157483" header="0.51181102362204722" footer="0.27559055118110237"/>
  <pageSetup paperSize="9" orientation="landscape" verticalDpi="300" r:id="rId1"/>
  <headerFooter>
    <oddFooter>&amp;L&amp;8Confirmation de mise en œuvre des mesures ACE&amp;C&amp;8ACE-Confirmation v1.1_f&amp;R&amp;8Conférence des services cantonaux de l’énergie (EnFK)</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FormularG">
    <tabColor rgb="FFFFFF99"/>
    <pageSetUpPr fitToPage="1"/>
  </sheetPr>
  <dimension ref="B2:Y80"/>
  <sheetViews>
    <sheetView showGridLines="0" showRowColHeaders="0" showRuler="0" zoomScaleNormal="100" zoomScaleSheetLayoutView="100" workbookViewId="0">
      <selection activeCell="C13" sqref="C13:D13"/>
    </sheetView>
  </sheetViews>
  <sheetFormatPr baseColWidth="10" defaultColWidth="11.42578125" defaultRowHeight="15" customHeight="1"/>
  <cols>
    <col min="1" max="1" width="5.7109375" style="6" customWidth="1"/>
    <col min="2" max="2" width="3.28515625" style="6" customWidth="1"/>
    <col min="3" max="3" width="5.85546875" style="6" customWidth="1"/>
    <col min="4" max="4" width="26.85546875" style="6" customWidth="1"/>
    <col min="5" max="5" width="3.7109375" style="6" customWidth="1"/>
    <col min="6" max="6" width="9.140625" style="6" customWidth="1"/>
    <col min="7" max="7" width="3.7109375" style="6" customWidth="1"/>
    <col min="8" max="10" width="9.28515625" style="6" customWidth="1"/>
    <col min="11" max="11" width="6.7109375" style="6" customWidth="1"/>
    <col min="12" max="13" width="8.28515625" style="6" customWidth="1"/>
    <col min="14" max="14" width="8.85546875" style="6" customWidth="1"/>
    <col min="15" max="15" width="6.7109375" style="6" customWidth="1"/>
    <col min="16" max="16" width="4" style="6" customWidth="1"/>
    <col min="17" max="17" width="9" style="6" bestFit="1" customWidth="1"/>
    <col min="18" max="18" width="9.140625" style="6" customWidth="1"/>
    <col min="19" max="19" width="2.42578125" style="6" hidden="1" customWidth="1"/>
    <col min="20" max="25" width="2.85546875" style="6" hidden="1" customWidth="1"/>
    <col min="26" max="16384" width="11.42578125" style="6"/>
  </cols>
  <sheetData>
    <row r="2" spans="2:25" s="1" customFormat="1" ht="15" customHeight="1">
      <c r="B2" s="60" t="str">
        <f>Sprachen!H93</f>
        <v>Formulaire G1</v>
      </c>
      <c r="N2" s="4"/>
      <c r="O2" s="5"/>
      <c r="P2" s="5"/>
      <c r="Q2" s="5"/>
      <c r="R2" s="4" t="str">
        <f>IF('Page de couverture'!$G$13="","",'Page de couverture'!$G$13)</f>
        <v/>
      </c>
      <c r="S2" s="452" t="s">
        <v>300</v>
      </c>
      <c r="T2" s="452" t="s">
        <v>301</v>
      </c>
      <c r="U2" s="567" t="s">
        <v>430</v>
      </c>
      <c r="V2" s="567" t="s">
        <v>430</v>
      </c>
      <c r="W2" s="567" t="s">
        <v>431</v>
      </c>
      <c r="X2" s="567" t="s">
        <v>431</v>
      </c>
      <c r="Y2" s="567" t="s">
        <v>432</v>
      </c>
    </row>
    <row r="3" spans="2:25" s="1" customFormat="1" ht="15" customHeight="1">
      <c r="B3" s="60" t="str">
        <f>Sprachen!H94</f>
        <v>Confirmation de la mise en œuvre des mesures d'amélioration annoncées dans l'ACE</v>
      </c>
      <c r="D3" s="3"/>
      <c r="J3" s="8"/>
      <c r="K3" s="21"/>
      <c r="Q3" s="2"/>
      <c r="R3" s="57" t="str">
        <f>IF('Page de couverture'!$G$23="","",'Page de couverture'!$G$23)</f>
        <v/>
      </c>
      <c r="S3" s="452"/>
      <c r="T3" s="452"/>
      <c r="U3" s="567"/>
      <c r="V3" s="567"/>
      <c r="W3" s="567"/>
      <c r="X3" s="567"/>
      <c r="Y3" s="567"/>
    </row>
    <row r="4" spans="2:25" ht="6" customHeight="1">
      <c r="S4" s="452"/>
      <c r="T4" s="452"/>
      <c r="U4" s="567"/>
      <c r="V4" s="567"/>
      <c r="W4" s="567"/>
      <c r="X4" s="567"/>
      <c r="Y4" s="567"/>
    </row>
    <row r="5" spans="2:25" s="7" customFormat="1" ht="15" customHeight="1">
      <c r="B5" s="80" t="s">
        <v>55</v>
      </c>
      <c r="C5" s="212" t="str">
        <f>Sprachen!H95</f>
        <v>Achat annuel d’énergie finale pondéré selon l'ACE ¹⁾:</v>
      </c>
      <c r="D5" s="77"/>
      <c r="E5" s="77"/>
      <c r="F5" s="77"/>
      <c r="G5" s="77"/>
      <c r="H5" s="77"/>
      <c r="I5" s="468"/>
      <c r="J5" s="469"/>
      <c r="K5" s="77" t="s">
        <v>14</v>
      </c>
      <c r="L5" s="211" t="str">
        <f>Sprachen!H96</f>
        <v>1) Selon le formulaire C, chiffre C.1 (année la plus récente)</v>
      </c>
      <c r="M5" s="78"/>
      <c r="N5" s="78"/>
      <c r="O5" s="78"/>
      <c r="P5" s="78"/>
      <c r="Q5" s="78"/>
      <c r="R5" s="79"/>
      <c r="S5" s="452"/>
      <c r="T5" s="452"/>
      <c r="U5" s="567"/>
      <c r="V5" s="567"/>
      <c r="W5" s="567"/>
      <c r="X5" s="567"/>
      <c r="Y5" s="567"/>
    </row>
    <row r="6" spans="2:25" ht="6" customHeight="1">
      <c r="B6" s="7"/>
      <c r="S6" s="452"/>
      <c r="T6" s="452"/>
      <c r="U6" s="567"/>
      <c r="V6" s="567"/>
      <c r="W6" s="567"/>
      <c r="X6" s="567"/>
      <c r="Y6" s="567"/>
    </row>
    <row r="7" spans="2:25" ht="15.75" customHeight="1">
      <c r="B7" s="470" t="str">
        <f>Sprachen!H97</f>
        <v>Reportez dans le tableau suivant toutes les nouvelles mesures d'amélioration dont la mise en œuvre a été annoncée dans le formulaire F1 de l’ACE, puis confirmez leur mise en œuvre.</v>
      </c>
      <c r="C7" s="471"/>
      <c r="D7" s="471"/>
      <c r="E7" s="471"/>
      <c r="F7" s="471"/>
      <c r="G7" s="471"/>
      <c r="H7" s="471"/>
      <c r="I7" s="471"/>
      <c r="J7" s="471"/>
      <c r="K7" s="471"/>
      <c r="L7" s="471"/>
      <c r="M7" s="471"/>
      <c r="N7" s="471"/>
      <c r="O7" s="471"/>
      <c r="P7" s="471"/>
      <c r="Q7" s="471"/>
      <c r="R7" s="472"/>
      <c r="S7" s="452"/>
      <c r="T7" s="452"/>
      <c r="U7" s="567"/>
      <c r="V7" s="567"/>
      <c r="W7" s="567"/>
      <c r="X7" s="567"/>
      <c r="Y7" s="567"/>
    </row>
    <row r="8" spans="2:25" s="9" customFormat="1" ht="15" customHeight="1">
      <c r="B8" s="488" t="str">
        <f>Sprachen!H98</f>
        <v>N°</v>
      </c>
      <c r="C8" s="490" t="str">
        <f>Sprachen!H99</f>
        <v xml:space="preserve">Titre de la mesure d’amélioration </v>
      </c>
      <c r="D8" s="491"/>
      <c r="E8" s="461" t="str">
        <f>Sprachen!H100</f>
        <v>Economie d’énergie</v>
      </c>
      <c r="F8" s="477"/>
      <c r="G8" s="477"/>
      <c r="H8" s="477"/>
      <c r="I8" s="477"/>
      <c r="J8" s="477"/>
      <c r="K8" s="477"/>
      <c r="L8" s="475" t="str">
        <f>Sprachen!H112</f>
        <v>Investissements</v>
      </c>
      <c r="M8" s="476"/>
      <c r="N8" s="278" t="str">
        <f>Sprachen!H113</f>
        <v>Payback</v>
      </c>
      <c r="O8" s="438" t="str">
        <f>Sprachen!H118</f>
        <v>Mesure exécutée pour l'essentiel comme annoncé dans l’ACE ?</v>
      </c>
      <c r="P8" s="439"/>
      <c r="Q8" s="439"/>
      <c r="R8" s="440"/>
      <c r="S8" s="452"/>
      <c r="T8" s="452"/>
      <c r="U8" s="567"/>
      <c r="V8" s="567"/>
      <c r="W8" s="567"/>
      <c r="X8" s="567"/>
      <c r="Y8" s="567"/>
    </row>
    <row r="9" spans="2:25" s="10" customFormat="1" ht="14.1" customHeight="1">
      <c r="B9" s="489"/>
      <c r="C9" s="492"/>
      <c r="D9" s="493"/>
      <c r="E9" s="483" t="str">
        <f>Sprachen!H101</f>
        <v>Non pondéré</v>
      </c>
      <c r="F9" s="484"/>
      <c r="G9" s="484"/>
      <c r="H9" s="484"/>
      <c r="I9" s="485"/>
      <c r="J9" s="483" t="str">
        <f>Sprachen!H109</f>
        <v>Pondéré ¹⁾</v>
      </c>
      <c r="K9" s="484"/>
      <c r="L9" s="473" t="str">
        <f>Sprachen!H114</f>
        <v>(selon ACE formulaire F1)</v>
      </c>
      <c r="M9" s="474"/>
      <c r="N9" s="474"/>
      <c r="O9" s="441"/>
      <c r="P9" s="442"/>
      <c r="Q9" s="442"/>
      <c r="R9" s="443"/>
      <c r="S9" s="452"/>
      <c r="T9" s="452"/>
      <c r="U9" s="567"/>
      <c r="V9" s="567"/>
      <c r="W9" s="567"/>
      <c r="X9" s="567"/>
      <c r="Y9" s="568"/>
    </row>
    <row r="10" spans="2:25" s="23" customFormat="1" ht="13.5" customHeight="1">
      <c r="B10" s="233"/>
      <c r="C10" s="450"/>
      <c r="D10" s="451"/>
      <c r="E10" s="480" t="str">
        <f>Sprachen!H102</f>
        <v>Economie 1</v>
      </c>
      <c r="F10" s="481"/>
      <c r="G10" s="482" t="str">
        <f>Sprachen!H105</f>
        <v>Economie 2</v>
      </c>
      <c r="H10" s="481"/>
      <c r="I10" s="234" t="str">
        <f>Sprachen!H108</f>
        <v>Total</v>
      </c>
      <c r="J10" s="235" t="str">
        <f>Sprachen!H110</f>
        <v>Total</v>
      </c>
      <c r="K10" s="236" t="str">
        <f>Sprachen!H111</f>
        <v>%</v>
      </c>
      <c r="L10" s="254" t="str">
        <f>Sprachen!H115</f>
        <v>Total</v>
      </c>
      <c r="M10" s="494" t="str">
        <f>IF(LEFT(Verwendetes_Tool,1)="b",Sprachen!H117,Sprachen!H116)</f>
        <v>%E</v>
      </c>
      <c r="N10" s="106"/>
      <c r="O10" s="280" t="str">
        <f>Sprachen!H119</f>
        <v>oui</v>
      </c>
      <c r="P10" s="444" t="str">
        <f>Sprachen!H120</f>
        <v>= comme annoncé</v>
      </c>
      <c r="Q10" s="445"/>
      <c r="R10" s="446"/>
      <c r="S10" s="452"/>
      <c r="T10" s="452"/>
      <c r="U10" s="567"/>
      <c r="V10" s="567"/>
      <c r="W10" s="567"/>
      <c r="X10" s="567"/>
      <c r="Y10" s="368" t="e">
        <f ca="1">IF(LEFT(Verwendetes_Tool,1)="b",Eingabemeldung(Sprachen!$H$190,Sprachen!$H$189,'Formulaire G1 + G2'!M10),Eingabemeldung(Sprachen!$H$187,Sprachen!$H$186,'Formulaire G1 + G2'!M10))</f>
        <v>#NAME?</v>
      </c>
    </row>
    <row r="11" spans="2:25" s="23" customFormat="1" ht="14.1" customHeight="1">
      <c r="B11" s="238"/>
      <c r="C11" s="478"/>
      <c r="D11" s="479"/>
      <c r="E11" s="239" t="str">
        <f>Sprachen!H103</f>
        <v>G.</v>
      </c>
      <c r="F11" s="240" t="s">
        <v>58</v>
      </c>
      <c r="G11" s="240" t="str">
        <f>Sprachen!H106</f>
        <v>G.</v>
      </c>
      <c r="H11" s="240" t="s">
        <v>58</v>
      </c>
      <c r="I11" s="241" t="s">
        <v>58</v>
      </c>
      <c r="J11" s="242" t="s">
        <v>58</v>
      </c>
      <c r="K11" s="243" t="s">
        <v>59</v>
      </c>
      <c r="L11" s="275" t="s">
        <v>302</v>
      </c>
      <c r="M11" s="495"/>
      <c r="N11" s="239" t="s">
        <v>60</v>
      </c>
      <c r="O11" s="281" t="str">
        <f>Sprachen!H122</f>
        <v>non</v>
      </c>
      <c r="P11" s="447" t="str">
        <f>Sprachen!H123</f>
        <v>= non ou autrem. m. en œuvre</v>
      </c>
      <c r="Q11" s="448"/>
      <c r="R11" s="449"/>
      <c r="S11" s="452"/>
      <c r="T11" s="452"/>
      <c r="U11" s="567"/>
      <c r="V11" s="567"/>
      <c r="W11" s="567"/>
      <c r="X11" s="567"/>
      <c r="Y11" s="392"/>
    </row>
    <row r="12" spans="2:25" s="23" customFormat="1" ht="14.1" customHeight="1">
      <c r="B12" s="369" t="str">
        <f>Sprachen!H125</f>
        <v>Installations de technique du bâtiment / enveloppe du bâtiment</v>
      </c>
      <c r="C12" s="364"/>
      <c r="D12" s="365"/>
      <c r="E12" s="22"/>
      <c r="F12" s="245"/>
      <c r="G12" s="246"/>
      <c r="H12" s="245"/>
      <c r="I12" s="247"/>
      <c r="J12" s="248"/>
      <c r="K12" s="249"/>
      <c r="L12" s="276"/>
      <c r="M12" s="250"/>
      <c r="N12" s="279"/>
      <c r="O12" s="276"/>
      <c r="S12" s="452"/>
      <c r="T12" s="452"/>
      <c r="U12" s="568"/>
      <c r="V12" s="568"/>
      <c r="W12" s="567"/>
      <c r="X12" s="567"/>
      <c r="Y12" s="393"/>
    </row>
    <row r="13" spans="2:25" s="23" customFormat="1" ht="14.1" customHeight="1">
      <c r="B13" s="323"/>
      <c r="C13" s="486"/>
      <c r="D13" s="487"/>
      <c r="E13" s="323"/>
      <c r="F13" s="324"/>
      <c r="G13" s="325"/>
      <c r="H13" s="326"/>
      <c r="I13" s="327" t="str">
        <f>IF(C13="","",F13+H13)</f>
        <v/>
      </c>
      <c r="J13" s="328" t="str">
        <f>IF(OR(AND(F13&lt;&gt;"",E13=""),AND(H13&lt;&gt;"",G13="")),"Art?",IF(OR(C13="",Verwendetes_Tool=""),"",IF(LEFT(Verwendetes_Tool,1)="a",IFERROR(F13*VLOOKUP(E13,Admin!$A$39:$B$44,2,FALSE),0)+IFERROR(H13*VLOOKUP(G13,Admin!$A$39:$B$44,2,FALSE),0),IF(E13="E",(F13*2)+(IF(G13="E",(H13*2),H13)),F13+(IF(G13="E",(H13*2),H13))))))</f>
        <v/>
      </c>
      <c r="K13" s="373" t="str">
        <f t="shared" ref="K13:K33" si="0">IF(C13="","",IF(OR($I$5=0,$I$5=""),0,J13/$I$5))</f>
        <v/>
      </c>
      <c r="L13" s="329"/>
      <c r="M13" s="330"/>
      <c r="N13" s="379"/>
      <c r="O13" s="331"/>
      <c r="P13" s="450" t="str">
        <f>IF(O13="","",IF(OR(O13="ja",O13="oui",O13="si"),Sprachen!$H$121,Sprachen!$H$124))</f>
        <v/>
      </c>
      <c r="Q13" s="451"/>
      <c r="R13" s="451"/>
      <c r="S13" s="182">
        <f>IF(OR(O13="ja",O13="oui",O13="si"),1,0)</f>
        <v>0</v>
      </c>
      <c r="T13" s="182">
        <f>IF(OR(O13="nein",O13="non",O13="no"),1,0)</f>
        <v>0</v>
      </c>
      <c r="U13" s="283" t="e">
        <f ca="1">Eingabemeldung(Sprachen!$H$182,Sprachen!$H$181,'Formulaire G1 + G2'!E13)</f>
        <v>#NAME?</v>
      </c>
      <c r="V13" s="284" t="e">
        <f ca="1">Eingabemeldung(Sprachen!$H$182,Sprachen!$H$181,'Formulaire G1 + G2'!G13)</f>
        <v>#NAME?</v>
      </c>
      <c r="W13" s="186"/>
      <c r="X13" s="186"/>
      <c r="Y13" s="368" t="e">
        <f ca="1">IF(LEFT(Verwendetes_Tool,1)="b",Eingabemeldung(Sprachen!$H$190,Sprachen!$H$189,'Formulaire G1 + G2'!M13),Eingabemeldung(Sprachen!$H$187,Sprachen!$H$186,'Formulaire G1 + G2'!M13))</f>
        <v>#NAME?</v>
      </c>
    </row>
    <row r="14" spans="2:25" s="23" customFormat="1" ht="14.1" customHeight="1">
      <c r="B14" s="323"/>
      <c r="C14" s="486"/>
      <c r="D14" s="487"/>
      <c r="E14" s="323"/>
      <c r="F14" s="324"/>
      <c r="G14" s="325"/>
      <c r="H14" s="326"/>
      <c r="I14" s="327" t="str">
        <f t="shared" ref="I14:I33" si="1">IF(C14="","",F14+H14)</f>
        <v/>
      </c>
      <c r="J14" s="328" t="str">
        <f>IF(OR(C14="",Verwendetes_Tool=""),"",IF(LEFT(Verwendetes_Tool,1)="a",IFERROR(F14*VLOOKUP(E14,Admin!$A$39:$B$44,2,FALSE),0)+IFERROR(H14*VLOOKUP(G14,Admin!$A$39:$B$44,2,FALSE),0),IF(E14="E",(F14*2)+(IF(G14="E",(H14*2),H14)),F14+(IF(G14="E",(H14*2),H14)))))</f>
        <v/>
      </c>
      <c r="K14" s="373" t="str">
        <f t="shared" si="0"/>
        <v/>
      </c>
      <c r="L14" s="329"/>
      <c r="M14" s="330"/>
      <c r="N14" s="379"/>
      <c r="O14" s="331"/>
      <c r="P14" s="450" t="str">
        <f>IF(O14="","",IF(OR(O14="ja",O14="oui",O14="si"),Sprachen!$H$121,Sprachen!$H$124))</f>
        <v/>
      </c>
      <c r="Q14" s="451"/>
      <c r="R14" s="451"/>
      <c r="S14" s="183">
        <f t="shared" ref="S14:S33" si="2">IF(OR(O14="ja",O14="oui",O14="si"),1,0)</f>
        <v>0</v>
      </c>
      <c r="T14" s="183">
        <f t="shared" ref="T14:T33" si="3">IF(OR(O14="nein",O14="non",O14="no"),1,0)</f>
        <v>0</v>
      </c>
      <c r="U14" s="283" t="e">
        <f ca="1">Eingabemeldung(Sprachen!$H$182,Sprachen!$H$181,'Formulaire G1 + G2'!E14)</f>
        <v>#NAME?</v>
      </c>
      <c r="V14" s="284" t="e">
        <f ca="1">Eingabemeldung(Sprachen!$H$182,Sprachen!$H$181,'Formulaire G1 + G2'!G14)</f>
        <v>#NAME?</v>
      </c>
      <c r="W14" s="186"/>
      <c r="X14" s="186"/>
      <c r="Y14" s="368" t="e">
        <f ca="1">IF(LEFT(Verwendetes_Tool,1)="b",Eingabemeldung(Sprachen!$H$190,Sprachen!$H$189,'Formulaire G1 + G2'!M14),Eingabemeldung(Sprachen!$H$187,Sprachen!$H$186,'Formulaire G1 + G2'!M14))</f>
        <v>#NAME?</v>
      </c>
    </row>
    <row r="15" spans="2:25" s="23" customFormat="1" ht="14.1" customHeight="1">
      <c r="B15" s="323"/>
      <c r="C15" s="486"/>
      <c r="D15" s="487"/>
      <c r="E15" s="323"/>
      <c r="F15" s="324"/>
      <c r="G15" s="325"/>
      <c r="H15" s="326"/>
      <c r="I15" s="327" t="str">
        <f t="shared" si="1"/>
        <v/>
      </c>
      <c r="J15" s="328" t="str">
        <f>IF(OR(C15="",Verwendetes_Tool=""),"",IF(LEFT(Verwendetes_Tool,1)="a",IFERROR(F15*VLOOKUP(E15,Admin!$A$39:$B$44,2,FALSE),0)+IFERROR(H15*VLOOKUP(G15,Admin!$A$39:$B$44,2,FALSE),0),IF(E15="E",(F15*2)+(IF(G15="E",(H15*2),H15)),F15+(IF(G15="E",(H15*2),H15)))))</f>
        <v/>
      </c>
      <c r="K15" s="373" t="str">
        <f t="shared" si="0"/>
        <v/>
      </c>
      <c r="L15" s="329"/>
      <c r="M15" s="330"/>
      <c r="N15" s="379"/>
      <c r="O15" s="331"/>
      <c r="P15" s="450" t="str">
        <f>IF(O15="","",IF(OR(O15="ja",O15="oui",O15="si"),Sprachen!$H$121,Sprachen!$H$124))</f>
        <v/>
      </c>
      <c r="Q15" s="451"/>
      <c r="R15" s="451"/>
      <c r="S15" s="183">
        <f t="shared" si="2"/>
        <v>0</v>
      </c>
      <c r="T15" s="183">
        <f t="shared" si="3"/>
        <v>0</v>
      </c>
      <c r="U15" s="283" t="e">
        <f ca="1">Eingabemeldung(Sprachen!$H$182,Sprachen!$H$181,'Formulaire G1 + G2'!E15)</f>
        <v>#NAME?</v>
      </c>
      <c r="V15" s="284" t="e">
        <f ca="1">Eingabemeldung(Sprachen!$H$182,Sprachen!$H$181,'Formulaire G1 + G2'!G15)</f>
        <v>#NAME?</v>
      </c>
      <c r="W15" s="186"/>
      <c r="X15" s="186"/>
      <c r="Y15" s="368" t="e">
        <f ca="1">IF(LEFT(Verwendetes_Tool,1)="b",Eingabemeldung(Sprachen!$H$190,Sprachen!$H$189,'Formulaire G1 + G2'!M15),Eingabemeldung(Sprachen!$H$187,Sprachen!$H$186,'Formulaire G1 + G2'!M15))</f>
        <v>#NAME?</v>
      </c>
    </row>
    <row r="16" spans="2:25" s="23" customFormat="1" ht="14.1" customHeight="1">
      <c r="B16" s="323"/>
      <c r="C16" s="486"/>
      <c r="D16" s="487"/>
      <c r="E16" s="323"/>
      <c r="F16" s="324"/>
      <c r="G16" s="325"/>
      <c r="H16" s="326"/>
      <c r="I16" s="327" t="str">
        <f t="shared" si="1"/>
        <v/>
      </c>
      <c r="J16" s="328" t="str">
        <f>IF(OR(C16="",Verwendetes_Tool=""),"",IF(LEFT(Verwendetes_Tool,1)="a",IFERROR(F16*VLOOKUP(E16,Admin!$A$39:$B$44,2,FALSE),0)+IFERROR(H16*VLOOKUP(G16,Admin!$A$39:$B$44,2,FALSE),0),IF(E16="E",(F16*2)+(IF(G16="E",(H16*2),H16)),F16+(IF(G16="E",(H16*2),H16)))))</f>
        <v/>
      </c>
      <c r="K16" s="373" t="str">
        <f t="shared" si="0"/>
        <v/>
      </c>
      <c r="L16" s="329"/>
      <c r="M16" s="330"/>
      <c r="N16" s="379"/>
      <c r="O16" s="331"/>
      <c r="P16" s="450" t="str">
        <f>IF(O16="","",IF(OR(O16="ja",O16="oui",O16="si"),Sprachen!$H$121,Sprachen!$H$124))</f>
        <v/>
      </c>
      <c r="Q16" s="451"/>
      <c r="R16" s="451"/>
      <c r="S16" s="183">
        <f t="shared" si="2"/>
        <v>0</v>
      </c>
      <c r="T16" s="183">
        <f t="shared" si="3"/>
        <v>0</v>
      </c>
      <c r="U16" s="283" t="e">
        <f ca="1">Eingabemeldung(Sprachen!$H$182,Sprachen!$H$181,'Formulaire G1 + G2'!E16)</f>
        <v>#NAME?</v>
      </c>
      <c r="V16" s="284" t="e">
        <f ca="1">Eingabemeldung(Sprachen!$H$182,Sprachen!$H$181,'Formulaire G1 + G2'!G16)</f>
        <v>#NAME?</v>
      </c>
      <c r="W16" s="186"/>
      <c r="X16" s="186"/>
      <c r="Y16" s="368" t="e">
        <f ca="1">IF(LEFT(Verwendetes_Tool,1)="b",Eingabemeldung(Sprachen!$H$190,Sprachen!$H$189,'Formulaire G1 + G2'!M16),Eingabemeldung(Sprachen!$H$187,Sprachen!$H$186,'Formulaire G1 + G2'!M16))</f>
        <v>#NAME?</v>
      </c>
    </row>
    <row r="17" spans="2:25" s="23" customFormat="1" ht="14.1" customHeight="1">
      <c r="B17" s="323"/>
      <c r="C17" s="486"/>
      <c r="D17" s="487"/>
      <c r="E17" s="323"/>
      <c r="F17" s="324"/>
      <c r="G17" s="325"/>
      <c r="H17" s="326"/>
      <c r="I17" s="327" t="str">
        <f t="shared" si="1"/>
        <v/>
      </c>
      <c r="J17" s="328" t="str">
        <f>IF(OR(C17="",Verwendetes_Tool=""),"",IF(LEFT(Verwendetes_Tool,1)="a",IFERROR(F17*VLOOKUP(E17,Admin!$A$39:$B$44,2,FALSE),0)+IFERROR(H17*VLOOKUP(G17,Admin!$A$39:$B$44,2,FALSE),0),IF(E17="E",(F17*2)+(IF(G17="E",(H17*2),H17)),F17+(IF(G17="E",(H17*2),H17)))))</f>
        <v/>
      </c>
      <c r="K17" s="373" t="str">
        <f t="shared" si="0"/>
        <v/>
      </c>
      <c r="L17" s="329"/>
      <c r="M17" s="330"/>
      <c r="N17" s="379"/>
      <c r="O17" s="331"/>
      <c r="P17" s="450" t="str">
        <f>IF(O17="","",IF(OR(O17="ja",O17="oui",O17="si"),Sprachen!$H$121,Sprachen!$H$124))</f>
        <v/>
      </c>
      <c r="Q17" s="451"/>
      <c r="R17" s="451"/>
      <c r="S17" s="183">
        <f t="shared" si="2"/>
        <v>0</v>
      </c>
      <c r="T17" s="183">
        <f t="shared" si="3"/>
        <v>0</v>
      </c>
      <c r="U17" s="283" t="e">
        <f ca="1">Eingabemeldung(Sprachen!$H$182,Sprachen!$H$181,'Formulaire G1 + G2'!E17)</f>
        <v>#NAME?</v>
      </c>
      <c r="V17" s="284" t="e">
        <f ca="1">Eingabemeldung(Sprachen!$H$182,Sprachen!$H$181,'Formulaire G1 + G2'!G17)</f>
        <v>#NAME?</v>
      </c>
      <c r="W17" s="186"/>
      <c r="X17" s="186"/>
      <c r="Y17" s="368" t="e">
        <f ca="1">IF(LEFT(Verwendetes_Tool,1)="b",Eingabemeldung(Sprachen!$H$190,Sprachen!$H$189,'Formulaire G1 + G2'!M17),Eingabemeldung(Sprachen!$H$187,Sprachen!$H$186,'Formulaire G1 + G2'!M17))</f>
        <v>#NAME?</v>
      </c>
    </row>
    <row r="18" spans="2:25" s="23" customFormat="1" ht="14.1" customHeight="1">
      <c r="B18" s="323"/>
      <c r="C18" s="486"/>
      <c r="D18" s="487"/>
      <c r="E18" s="323"/>
      <c r="F18" s="324"/>
      <c r="G18" s="325"/>
      <c r="H18" s="326"/>
      <c r="I18" s="327" t="str">
        <f t="shared" si="1"/>
        <v/>
      </c>
      <c r="J18" s="328" t="str">
        <f>IF(OR(C18="",Verwendetes_Tool=""),"",IF(LEFT(Verwendetes_Tool,1)="a",IFERROR(F18*VLOOKUP(E18,Admin!$A$39:$B$44,2,FALSE),0)+IFERROR(H18*VLOOKUP(G18,Admin!$A$39:$B$44,2,FALSE),0),IF(E18="E",(F18*2)+(IF(G18="E",(H18*2),H18)),F18+(IF(G18="E",(H18*2),H18)))))</f>
        <v/>
      </c>
      <c r="K18" s="373" t="str">
        <f t="shared" si="0"/>
        <v/>
      </c>
      <c r="L18" s="329"/>
      <c r="M18" s="330"/>
      <c r="N18" s="379"/>
      <c r="O18" s="331"/>
      <c r="P18" s="450" t="str">
        <f>IF(O18="","",IF(OR(O18="ja",O18="oui",O18="si"),Sprachen!$H$121,Sprachen!$H$124))</f>
        <v/>
      </c>
      <c r="Q18" s="451"/>
      <c r="R18" s="451"/>
      <c r="S18" s="183">
        <f t="shared" si="2"/>
        <v>0</v>
      </c>
      <c r="T18" s="183">
        <f t="shared" si="3"/>
        <v>0</v>
      </c>
      <c r="U18" s="283" t="e">
        <f ca="1">Eingabemeldung(Sprachen!$H$182,Sprachen!$H$181,'Formulaire G1 + G2'!E18)</f>
        <v>#NAME?</v>
      </c>
      <c r="V18" s="284" t="e">
        <f ca="1">Eingabemeldung(Sprachen!$H$182,Sprachen!$H$181,'Formulaire G1 + G2'!G18)</f>
        <v>#NAME?</v>
      </c>
      <c r="W18" s="186"/>
      <c r="X18" s="186"/>
      <c r="Y18" s="368" t="e">
        <f ca="1">IF(LEFT(Verwendetes_Tool,1)="b",Eingabemeldung(Sprachen!$H$190,Sprachen!$H$189,'Formulaire G1 + G2'!M18),Eingabemeldung(Sprachen!$H$187,Sprachen!$H$186,'Formulaire G1 + G2'!M18))</f>
        <v>#NAME?</v>
      </c>
    </row>
    <row r="19" spans="2:25" s="23" customFormat="1" ht="14.1" customHeight="1">
      <c r="B19" s="323"/>
      <c r="C19" s="486"/>
      <c r="D19" s="487"/>
      <c r="E19" s="323"/>
      <c r="F19" s="324"/>
      <c r="G19" s="325"/>
      <c r="H19" s="326"/>
      <c r="I19" s="327" t="str">
        <f t="shared" si="1"/>
        <v/>
      </c>
      <c r="J19" s="328" t="str">
        <f>IF(OR(C19="",Verwendetes_Tool=""),"",IF(LEFT(Verwendetes_Tool,1)="a",IFERROR(F19*VLOOKUP(E19,Admin!$A$39:$B$44,2,FALSE),0)+IFERROR(H19*VLOOKUP(G19,Admin!$A$39:$B$44,2,FALSE),0),IF(E19="E",(F19*2)+(IF(G19="E",(H19*2),H19)),F19+(IF(G19="E",(H19*2),H19)))))</f>
        <v/>
      </c>
      <c r="K19" s="373" t="str">
        <f t="shared" si="0"/>
        <v/>
      </c>
      <c r="L19" s="329"/>
      <c r="M19" s="330"/>
      <c r="N19" s="379"/>
      <c r="O19" s="331"/>
      <c r="P19" s="450" t="str">
        <f>IF(O19="","",IF(OR(O19="ja",O19="oui",O19="si"),Sprachen!$H$121,Sprachen!$H$124))</f>
        <v/>
      </c>
      <c r="Q19" s="451"/>
      <c r="R19" s="451"/>
      <c r="S19" s="183">
        <f t="shared" si="2"/>
        <v>0</v>
      </c>
      <c r="T19" s="183">
        <f t="shared" si="3"/>
        <v>0</v>
      </c>
      <c r="U19" s="283" t="e">
        <f ca="1">Eingabemeldung(Sprachen!$H$182,Sprachen!$H$181,'Formulaire G1 + G2'!E19)</f>
        <v>#NAME?</v>
      </c>
      <c r="V19" s="284" t="e">
        <f ca="1">Eingabemeldung(Sprachen!$H$182,Sprachen!$H$181,'Formulaire G1 + G2'!G19)</f>
        <v>#NAME?</v>
      </c>
      <c r="W19" s="186"/>
      <c r="X19" s="186"/>
      <c r="Y19" s="368" t="e">
        <f ca="1">IF(LEFT(Verwendetes_Tool,1)="b",Eingabemeldung(Sprachen!$H$190,Sprachen!$H$189,'Formulaire G1 + G2'!M19),Eingabemeldung(Sprachen!$H$187,Sprachen!$H$186,'Formulaire G1 + G2'!M19))</f>
        <v>#NAME?</v>
      </c>
    </row>
    <row r="20" spans="2:25" s="23" customFormat="1" ht="14.1" customHeight="1">
      <c r="B20" s="323"/>
      <c r="C20" s="486"/>
      <c r="D20" s="487"/>
      <c r="E20" s="323"/>
      <c r="F20" s="324"/>
      <c r="G20" s="325"/>
      <c r="H20" s="326"/>
      <c r="I20" s="327" t="str">
        <f t="shared" si="1"/>
        <v/>
      </c>
      <c r="J20" s="328" t="str">
        <f>IF(OR(C20="",Verwendetes_Tool=""),"",IF(LEFT(Verwendetes_Tool,1)="a",IFERROR(F20*VLOOKUP(E20,Admin!$A$39:$B$44,2,FALSE),0)+IFERROR(H20*VLOOKUP(G20,Admin!$A$39:$B$44,2,FALSE),0),IF(E20="E",(F20*2)+(IF(G20="E",(H20*2),H20)),F20+(IF(G20="E",(H20*2),H20)))))</f>
        <v/>
      </c>
      <c r="K20" s="373" t="str">
        <f t="shared" si="0"/>
        <v/>
      </c>
      <c r="L20" s="329"/>
      <c r="M20" s="330"/>
      <c r="N20" s="379"/>
      <c r="O20" s="331"/>
      <c r="P20" s="450" t="str">
        <f>IF(O20="","",IF(OR(O20="ja",O20="oui",O20="si"),Sprachen!$H$121,Sprachen!$H$124))</f>
        <v/>
      </c>
      <c r="Q20" s="451"/>
      <c r="R20" s="451"/>
      <c r="S20" s="183">
        <f t="shared" si="2"/>
        <v>0</v>
      </c>
      <c r="T20" s="183">
        <f t="shared" si="3"/>
        <v>0</v>
      </c>
      <c r="U20" s="283" t="e">
        <f ca="1">Eingabemeldung(Sprachen!$H$182,Sprachen!$H$181,'Formulaire G1 + G2'!E20)</f>
        <v>#NAME?</v>
      </c>
      <c r="V20" s="284" t="e">
        <f ca="1">Eingabemeldung(Sprachen!$H$182,Sprachen!$H$181,'Formulaire G1 + G2'!G20)</f>
        <v>#NAME?</v>
      </c>
      <c r="W20" s="186"/>
      <c r="X20" s="186"/>
      <c r="Y20" s="368" t="e">
        <f ca="1">IF(LEFT(Verwendetes_Tool,1)="b",Eingabemeldung(Sprachen!$H$190,Sprachen!$H$189,'Formulaire G1 + G2'!M20),Eingabemeldung(Sprachen!$H$187,Sprachen!$H$186,'Formulaire G1 + G2'!M20))</f>
        <v>#NAME?</v>
      </c>
    </row>
    <row r="21" spans="2:25" s="23" customFormat="1" ht="14.1" customHeight="1">
      <c r="B21" s="323"/>
      <c r="C21" s="486"/>
      <c r="D21" s="487"/>
      <c r="E21" s="323"/>
      <c r="F21" s="324"/>
      <c r="G21" s="325"/>
      <c r="H21" s="326"/>
      <c r="I21" s="327" t="str">
        <f t="shared" si="1"/>
        <v/>
      </c>
      <c r="J21" s="328" t="str">
        <f>IF(OR(C21="",Verwendetes_Tool=""),"",IF(LEFT(Verwendetes_Tool,1)="a",IFERROR(F21*VLOOKUP(E21,Admin!$A$39:$B$44,2,FALSE),0)+IFERROR(H21*VLOOKUP(G21,Admin!$A$39:$B$44,2,FALSE),0),IF(E21="E",(F21*2)+(IF(G21="E",(H21*2),H21)),F21+(IF(G21="E",(H21*2),H21)))))</f>
        <v/>
      </c>
      <c r="K21" s="373" t="str">
        <f t="shared" si="0"/>
        <v/>
      </c>
      <c r="L21" s="329"/>
      <c r="M21" s="330"/>
      <c r="N21" s="379"/>
      <c r="O21" s="331"/>
      <c r="P21" s="450" t="str">
        <f>IF(O21="","",IF(OR(O21="ja",O21="oui",O21="si"),Sprachen!$H$121,Sprachen!$H$124))</f>
        <v/>
      </c>
      <c r="Q21" s="451"/>
      <c r="R21" s="451"/>
      <c r="S21" s="183">
        <f t="shared" si="2"/>
        <v>0</v>
      </c>
      <c r="T21" s="183">
        <f t="shared" si="3"/>
        <v>0</v>
      </c>
      <c r="U21" s="283" t="e">
        <f ca="1">Eingabemeldung(Sprachen!$H$182,Sprachen!$H$181,'Formulaire G1 + G2'!E21)</f>
        <v>#NAME?</v>
      </c>
      <c r="V21" s="284" t="e">
        <f ca="1">Eingabemeldung(Sprachen!$H$182,Sprachen!$H$181,'Formulaire G1 + G2'!G21)</f>
        <v>#NAME?</v>
      </c>
      <c r="W21" s="186"/>
      <c r="X21" s="186"/>
      <c r="Y21" s="368" t="e">
        <f ca="1">IF(LEFT(Verwendetes_Tool,1)="b",Eingabemeldung(Sprachen!$H$190,Sprachen!$H$189,'Formulaire G1 + G2'!M21),Eingabemeldung(Sprachen!$H$187,Sprachen!$H$186,'Formulaire G1 + G2'!M21))</f>
        <v>#NAME?</v>
      </c>
    </row>
    <row r="22" spans="2:25" s="23" customFormat="1" ht="14.1" customHeight="1">
      <c r="B22" s="323"/>
      <c r="C22" s="486"/>
      <c r="D22" s="487"/>
      <c r="E22" s="323"/>
      <c r="F22" s="324"/>
      <c r="G22" s="325"/>
      <c r="H22" s="326"/>
      <c r="I22" s="327" t="str">
        <f t="shared" si="1"/>
        <v/>
      </c>
      <c r="J22" s="328" t="str">
        <f>IF(OR(C22="",Verwendetes_Tool=""),"",IF(LEFT(Verwendetes_Tool,1)="a",IFERROR(F22*VLOOKUP(E22,Admin!$A$39:$B$44,2,FALSE),0)+IFERROR(H22*VLOOKUP(G22,Admin!$A$39:$B$44,2,FALSE),0),IF(E22="E",(F22*2)+(IF(G22="E",(H22*2),H22)),F22+(IF(G22="E",(H22*2),H22)))))</f>
        <v/>
      </c>
      <c r="K22" s="373" t="str">
        <f t="shared" si="0"/>
        <v/>
      </c>
      <c r="L22" s="329"/>
      <c r="M22" s="330"/>
      <c r="N22" s="379"/>
      <c r="O22" s="331"/>
      <c r="P22" s="450" t="str">
        <f>IF(O22="","",IF(OR(O22="ja",O22="oui",O22="si"),Sprachen!$H$121,Sprachen!$H$124))</f>
        <v/>
      </c>
      <c r="Q22" s="451"/>
      <c r="R22" s="451"/>
      <c r="S22" s="183">
        <f t="shared" si="2"/>
        <v>0</v>
      </c>
      <c r="T22" s="183">
        <f t="shared" si="3"/>
        <v>0</v>
      </c>
      <c r="U22" s="283" t="e">
        <f ca="1">Eingabemeldung(Sprachen!$H$182,Sprachen!$H$181,'Formulaire G1 + G2'!E22)</f>
        <v>#NAME?</v>
      </c>
      <c r="V22" s="284" t="e">
        <f ca="1">Eingabemeldung(Sprachen!$H$182,Sprachen!$H$181,'Formulaire G1 + G2'!G22)</f>
        <v>#NAME?</v>
      </c>
      <c r="W22" s="186"/>
      <c r="X22" s="186"/>
      <c r="Y22" s="368" t="e">
        <f ca="1">IF(LEFT(Verwendetes_Tool,1)="b",Eingabemeldung(Sprachen!$H$190,Sprachen!$H$189,'Formulaire G1 + G2'!M22),Eingabemeldung(Sprachen!$H$187,Sprachen!$H$186,'Formulaire G1 + G2'!M22))</f>
        <v>#NAME?</v>
      </c>
    </row>
    <row r="23" spans="2:25" s="23" customFormat="1" ht="14.1" customHeight="1">
      <c r="B23" s="323"/>
      <c r="C23" s="486"/>
      <c r="D23" s="487"/>
      <c r="E23" s="323"/>
      <c r="F23" s="324"/>
      <c r="G23" s="325"/>
      <c r="H23" s="326"/>
      <c r="I23" s="327" t="str">
        <f t="shared" si="1"/>
        <v/>
      </c>
      <c r="J23" s="328" t="str">
        <f>IF(OR(C23="",Verwendetes_Tool=""),"",IF(LEFT(Verwendetes_Tool,1)="a",IFERROR(F23*VLOOKUP(E23,Admin!$A$39:$B$44,2,FALSE),0)+IFERROR(H23*VLOOKUP(G23,Admin!$A$39:$B$44,2,FALSE),0),IF(E23="E",(F23*2)+(IF(G23="E",(H23*2),H23)),F23+(IF(G23="E",(H23*2),H23)))))</f>
        <v/>
      </c>
      <c r="K23" s="373" t="str">
        <f t="shared" si="0"/>
        <v/>
      </c>
      <c r="L23" s="329"/>
      <c r="M23" s="330"/>
      <c r="N23" s="379"/>
      <c r="O23" s="331"/>
      <c r="P23" s="450" t="str">
        <f>IF(O23="","",IF(OR(O23="ja",O23="oui",O23="si"),Sprachen!$H$121,Sprachen!$H$124))</f>
        <v/>
      </c>
      <c r="Q23" s="451"/>
      <c r="R23" s="451"/>
      <c r="S23" s="183">
        <f t="shared" si="2"/>
        <v>0</v>
      </c>
      <c r="T23" s="183">
        <f t="shared" si="3"/>
        <v>0</v>
      </c>
      <c r="U23" s="283" t="e">
        <f ca="1">Eingabemeldung(Sprachen!$H$182,Sprachen!$H$181,'Formulaire G1 + G2'!E23)</f>
        <v>#NAME?</v>
      </c>
      <c r="V23" s="284" t="e">
        <f ca="1">Eingabemeldung(Sprachen!$H$182,Sprachen!$H$181,'Formulaire G1 + G2'!G23)</f>
        <v>#NAME?</v>
      </c>
      <c r="W23" s="186"/>
      <c r="X23" s="186"/>
      <c r="Y23" s="368" t="e">
        <f ca="1">IF(LEFT(Verwendetes_Tool,1)="b",Eingabemeldung(Sprachen!$H$190,Sprachen!$H$189,'Formulaire G1 + G2'!M23),Eingabemeldung(Sprachen!$H$187,Sprachen!$H$186,'Formulaire G1 + G2'!M23))</f>
        <v>#NAME?</v>
      </c>
    </row>
    <row r="24" spans="2:25" s="23" customFormat="1" ht="14.1" customHeight="1">
      <c r="B24" s="323"/>
      <c r="C24" s="486"/>
      <c r="D24" s="487"/>
      <c r="E24" s="323"/>
      <c r="F24" s="324"/>
      <c r="G24" s="325"/>
      <c r="H24" s="326"/>
      <c r="I24" s="327" t="str">
        <f t="shared" si="1"/>
        <v/>
      </c>
      <c r="J24" s="328" t="str">
        <f>IF(OR(C24="",Verwendetes_Tool=""),"",IF(LEFT(Verwendetes_Tool,1)="a",IFERROR(F24*VLOOKUP(E24,Admin!$A$39:$B$44,2,FALSE),0)+IFERROR(H24*VLOOKUP(G24,Admin!$A$39:$B$44,2,FALSE),0),IF(E24="E",(F24*2)+(IF(G24="E",(H24*2),H24)),F24+(IF(G24="E",(H24*2),H24)))))</f>
        <v/>
      </c>
      <c r="K24" s="373" t="str">
        <f t="shared" si="0"/>
        <v/>
      </c>
      <c r="L24" s="329"/>
      <c r="M24" s="330"/>
      <c r="N24" s="379"/>
      <c r="O24" s="331"/>
      <c r="P24" s="450" t="str">
        <f>IF(O24="","",IF(OR(O24="ja",O24="oui",O24="si"),Sprachen!$H$121,Sprachen!$H$124))</f>
        <v/>
      </c>
      <c r="Q24" s="451"/>
      <c r="R24" s="451"/>
      <c r="S24" s="183">
        <f t="shared" si="2"/>
        <v>0</v>
      </c>
      <c r="T24" s="183">
        <f t="shared" si="3"/>
        <v>0</v>
      </c>
      <c r="U24" s="283" t="e">
        <f ca="1">Eingabemeldung(Sprachen!$H$182,Sprachen!$H$181,'Formulaire G1 + G2'!E24)</f>
        <v>#NAME?</v>
      </c>
      <c r="V24" s="284" t="e">
        <f ca="1">Eingabemeldung(Sprachen!$H$182,Sprachen!$H$181,'Formulaire G1 + G2'!G24)</f>
        <v>#NAME?</v>
      </c>
      <c r="W24" s="186"/>
      <c r="X24" s="186"/>
      <c r="Y24" s="368" t="e">
        <f ca="1">IF(LEFT(Verwendetes_Tool,1)="b",Eingabemeldung(Sprachen!$H$190,Sprachen!$H$189,'Formulaire G1 + G2'!M24),Eingabemeldung(Sprachen!$H$187,Sprachen!$H$186,'Formulaire G1 + G2'!M24))</f>
        <v>#NAME?</v>
      </c>
    </row>
    <row r="25" spans="2:25" s="23" customFormat="1" ht="14.1" customHeight="1">
      <c r="B25" s="323"/>
      <c r="C25" s="486"/>
      <c r="D25" s="487"/>
      <c r="E25" s="323"/>
      <c r="F25" s="324"/>
      <c r="G25" s="325"/>
      <c r="H25" s="326"/>
      <c r="I25" s="327" t="str">
        <f t="shared" si="1"/>
        <v/>
      </c>
      <c r="J25" s="328" t="str">
        <f>IF(OR(C25="",Verwendetes_Tool=""),"",IF(LEFT(Verwendetes_Tool,1)="a",IFERROR(F25*VLOOKUP(E25,Admin!$A$39:$B$44,2,FALSE),0)+IFERROR(H25*VLOOKUP(G25,Admin!$A$39:$B$44,2,FALSE),0),IF(E25="E",(F25*2)+(IF(G25="E",(H25*2),H25)),F25+(IF(G25="E",(H25*2),H25)))))</f>
        <v/>
      </c>
      <c r="K25" s="373" t="str">
        <f t="shared" si="0"/>
        <v/>
      </c>
      <c r="L25" s="329"/>
      <c r="M25" s="330"/>
      <c r="N25" s="379"/>
      <c r="O25" s="331"/>
      <c r="P25" s="450" t="str">
        <f>IF(O25="","",IF(OR(O25="ja",O25="oui",O25="si"),Sprachen!$H$121,Sprachen!$H$124))</f>
        <v/>
      </c>
      <c r="Q25" s="451"/>
      <c r="R25" s="451"/>
      <c r="S25" s="183">
        <f t="shared" si="2"/>
        <v>0</v>
      </c>
      <c r="T25" s="183">
        <f t="shared" si="3"/>
        <v>0</v>
      </c>
      <c r="U25" s="283" t="e">
        <f ca="1">Eingabemeldung(Sprachen!$H$182,Sprachen!$H$181,'Formulaire G1 + G2'!E25)</f>
        <v>#NAME?</v>
      </c>
      <c r="V25" s="284" t="e">
        <f ca="1">Eingabemeldung(Sprachen!$H$182,Sprachen!$H$181,'Formulaire G1 + G2'!G25)</f>
        <v>#NAME?</v>
      </c>
      <c r="W25" s="186"/>
      <c r="X25" s="186"/>
      <c r="Y25" s="368" t="e">
        <f ca="1">IF(LEFT(Verwendetes_Tool,1)="b",Eingabemeldung(Sprachen!$H$190,Sprachen!$H$189,'Formulaire G1 + G2'!M25),Eingabemeldung(Sprachen!$H$187,Sprachen!$H$186,'Formulaire G1 + G2'!M25))</f>
        <v>#NAME?</v>
      </c>
    </row>
    <row r="26" spans="2:25" s="23" customFormat="1" ht="14.1" customHeight="1">
      <c r="B26" s="323"/>
      <c r="C26" s="486"/>
      <c r="D26" s="487"/>
      <c r="E26" s="323"/>
      <c r="F26" s="324"/>
      <c r="G26" s="325"/>
      <c r="H26" s="326"/>
      <c r="I26" s="327" t="str">
        <f t="shared" si="1"/>
        <v/>
      </c>
      <c r="J26" s="328" t="str">
        <f>IF(OR(C26="",Verwendetes_Tool=""),"",IF(LEFT(Verwendetes_Tool,1)="a",IFERROR(F26*VLOOKUP(E26,Admin!$A$39:$B$44,2,FALSE),0)+IFERROR(H26*VLOOKUP(G26,Admin!$A$39:$B$44,2,FALSE),0),IF(E26="E",(F26*2)+(IF(G26="E",(H26*2),H26)),F26+(IF(G26="E",(H26*2),H26)))))</f>
        <v/>
      </c>
      <c r="K26" s="373" t="str">
        <f t="shared" si="0"/>
        <v/>
      </c>
      <c r="L26" s="329"/>
      <c r="M26" s="330"/>
      <c r="N26" s="379"/>
      <c r="O26" s="331"/>
      <c r="P26" s="450" t="str">
        <f>IF(O26="","",IF(OR(O26="ja",O26="oui",O26="si"),Sprachen!$H$121,Sprachen!$H$124))</f>
        <v/>
      </c>
      <c r="Q26" s="451"/>
      <c r="R26" s="451"/>
      <c r="S26" s="381">
        <f t="shared" si="2"/>
        <v>0</v>
      </c>
      <c r="T26" s="381">
        <f t="shared" si="3"/>
        <v>0</v>
      </c>
      <c r="U26" s="283" t="e">
        <f ca="1">Eingabemeldung(Sprachen!$H$182,Sprachen!$H$181,'Formulaire G1 + G2'!E26)</f>
        <v>#NAME?</v>
      </c>
      <c r="V26" s="284" t="e">
        <f ca="1">Eingabemeldung(Sprachen!$H$182,Sprachen!$H$181,'Formulaire G1 + G2'!G26)</f>
        <v>#NAME?</v>
      </c>
      <c r="W26" s="186"/>
      <c r="X26" s="186"/>
      <c r="Y26" s="368" t="e">
        <f ca="1">IF(LEFT(Verwendetes_Tool,1)="b",Eingabemeldung(Sprachen!$H$190,Sprachen!$H$189,'Formulaire G1 + G2'!M26),Eingabemeldung(Sprachen!$H$187,Sprachen!$H$186,'Formulaire G1 + G2'!M26))</f>
        <v>#NAME?</v>
      </c>
    </row>
    <row r="27" spans="2:25" s="23" customFormat="1" ht="14.1" customHeight="1">
      <c r="B27" s="370" t="str">
        <f>Sprachen!H126</f>
        <v xml:space="preserve">Installations destinées aux processus et à la production </v>
      </c>
      <c r="C27" s="366"/>
      <c r="D27" s="367"/>
      <c r="E27" s="106"/>
      <c r="F27" s="86"/>
      <c r="G27" s="36"/>
      <c r="H27" s="35"/>
      <c r="I27" s="37"/>
      <c r="J27" s="38"/>
      <c r="K27" s="39" t="str">
        <f t="shared" si="0"/>
        <v/>
      </c>
      <c r="L27" s="277"/>
      <c r="M27" s="40"/>
      <c r="N27" s="39"/>
      <c r="O27" s="277"/>
      <c r="P27" s="453"/>
      <c r="Q27" s="454"/>
      <c r="R27" s="454"/>
      <c r="S27" s="383"/>
      <c r="T27" s="383"/>
      <c r="U27" s="186"/>
      <c r="V27" s="186"/>
      <c r="W27" s="186"/>
      <c r="X27" s="186"/>
      <c r="Y27" s="186"/>
    </row>
    <row r="28" spans="2:25" s="23" customFormat="1" ht="14.1" customHeight="1">
      <c r="B28" s="323"/>
      <c r="C28" s="486"/>
      <c r="D28" s="487"/>
      <c r="E28" s="323"/>
      <c r="F28" s="324"/>
      <c r="G28" s="325"/>
      <c r="H28" s="326"/>
      <c r="I28" s="327" t="str">
        <f t="shared" si="1"/>
        <v/>
      </c>
      <c r="J28" s="328" t="str">
        <f>IF(OR(C28="",Verwendetes_Tool=""),"",IF(LEFT(Verwendetes_Tool,1)="a",IFERROR(F28*VLOOKUP(E28,Admin!$A$39:$B$44,2,FALSE),0)+IFERROR(H28*VLOOKUP(G28,Admin!$A$39:$B$44,2,FALSE),0),IF(E28="E",(F28*2)+(IF(G28="E",(H28*2),H28)),F28+(IF(G28="E",(H28*2),H28)))))</f>
        <v/>
      </c>
      <c r="K28" s="373" t="str">
        <f t="shared" si="0"/>
        <v/>
      </c>
      <c r="L28" s="329"/>
      <c r="M28" s="330"/>
      <c r="N28" s="379"/>
      <c r="O28" s="331"/>
      <c r="P28" s="450" t="str">
        <f>IF(O28="","",IF(OR(O28="ja",O28="oui",O28="si"),Sprachen!$H$121,Sprachen!$H$124))</f>
        <v/>
      </c>
      <c r="Q28" s="451"/>
      <c r="R28" s="451"/>
      <c r="S28" s="382">
        <f t="shared" si="2"/>
        <v>0</v>
      </c>
      <c r="T28" s="382">
        <f t="shared" si="3"/>
        <v>0</v>
      </c>
      <c r="U28" s="283" t="e">
        <f ca="1">Eingabemeldung(Sprachen!$H$182,Sprachen!$H$181,'Formulaire G1 + G2'!E28)</f>
        <v>#NAME?</v>
      </c>
      <c r="V28" s="284" t="e">
        <f ca="1">Eingabemeldung(Sprachen!$H$182,Sprachen!$H$181,'Formulaire G1 + G2'!G28)</f>
        <v>#NAME?</v>
      </c>
      <c r="W28" s="186"/>
      <c r="X28" s="186"/>
      <c r="Y28" s="368" t="e">
        <f ca="1">IF(LEFT(Verwendetes_Tool,1)="b",Eingabemeldung(Sprachen!$H$190,Sprachen!$H$189,'Formulaire G1 + G2'!M28),Eingabemeldung(Sprachen!$H$187,Sprachen!$H$186,'Formulaire G1 + G2'!M28))</f>
        <v>#NAME?</v>
      </c>
    </row>
    <row r="29" spans="2:25" s="23" customFormat="1" ht="14.1" customHeight="1">
      <c r="B29" s="323"/>
      <c r="C29" s="486"/>
      <c r="D29" s="487"/>
      <c r="E29" s="323"/>
      <c r="F29" s="324"/>
      <c r="G29" s="325"/>
      <c r="H29" s="326"/>
      <c r="I29" s="327" t="str">
        <f t="shared" si="1"/>
        <v/>
      </c>
      <c r="J29" s="328" t="str">
        <f>IF(OR(C29="",Verwendetes_Tool=""),"",IF(LEFT(Verwendetes_Tool,1)="a",IFERROR(F29*VLOOKUP(E29,Admin!$A$39:$B$44,2,FALSE),0)+IFERROR(H29*VLOOKUP(G29,Admin!$A$39:$B$44,2,FALSE),0),IF(E29="E",(F29*2)+(IF(G29="E",(H29*2),H29)),F29+(IF(G29="E",(H29*2),H29)))))</f>
        <v/>
      </c>
      <c r="K29" s="373" t="str">
        <f t="shared" si="0"/>
        <v/>
      </c>
      <c r="L29" s="329"/>
      <c r="M29" s="330"/>
      <c r="N29" s="379"/>
      <c r="O29" s="331"/>
      <c r="P29" s="450" t="str">
        <f>IF(O29="","",IF(OR(O29="ja",O29="oui",O29="si"),Sprachen!$H$121,Sprachen!$H$124))</f>
        <v/>
      </c>
      <c r="Q29" s="451"/>
      <c r="R29" s="451"/>
      <c r="S29" s="183">
        <f t="shared" si="2"/>
        <v>0</v>
      </c>
      <c r="T29" s="183">
        <f t="shared" si="3"/>
        <v>0</v>
      </c>
      <c r="U29" s="283" t="e">
        <f ca="1">Eingabemeldung(Sprachen!$H$182,Sprachen!$H$181,'Formulaire G1 + G2'!E29)</f>
        <v>#NAME?</v>
      </c>
      <c r="V29" s="284" t="e">
        <f ca="1">Eingabemeldung(Sprachen!$H$182,Sprachen!$H$181,'Formulaire G1 + G2'!G29)</f>
        <v>#NAME?</v>
      </c>
      <c r="W29" s="186"/>
      <c r="X29" s="186"/>
      <c r="Y29" s="368" t="e">
        <f ca="1">IF(LEFT(Verwendetes_Tool,1)="b",Eingabemeldung(Sprachen!$H$190,Sprachen!$H$189,'Formulaire G1 + G2'!M29),Eingabemeldung(Sprachen!$H$187,Sprachen!$H$186,'Formulaire G1 + G2'!M29))</f>
        <v>#NAME?</v>
      </c>
    </row>
    <row r="30" spans="2:25" s="23" customFormat="1" ht="14.1" customHeight="1">
      <c r="B30" s="323"/>
      <c r="C30" s="486"/>
      <c r="D30" s="487"/>
      <c r="E30" s="323"/>
      <c r="F30" s="324"/>
      <c r="G30" s="325"/>
      <c r="H30" s="326"/>
      <c r="I30" s="327" t="str">
        <f t="shared" si="1"/>
        <v/>
      </c>
      <c r="J30" s="328" t="str">
        <f>IF(OR(C30="",Verwendetes_Tool=""),"",IF(LEFT(Verwendetes_Tool,1)="a",IFERROR(F30*VLOOKUP(E30,Admin!$A$39:$B$44,2,FALSE),0)+IFERROR(H30*VLOOKUP(G30,Admin!$A$39:$B$44,2,FALSE),0),IF(E30="E",(F30*2)+(IF(G30="E",(H30*2),H30)),F30+(IF(G30="E",(H30*2),H30)))))</f>
        <v/>
      </c>
      <c r="K30" s="373" t="str">
        <f t="shared" si="0"/>
        <v/>
      </c>
      <c r="L30" s="329"/>
      <c r="M30" s="330"/>
      <c r="N30" s="379"/>
      <c r="O30" s="331"/>
      <c r="P30" s="450" t="str">
        <f>IF(O30="","",IF(OR(O30="ja",O30="oui",O30="si"),Sprachen!$H$121,Sprachen!$H$124))</f>
        <v/>
      </c>
      <c r="Q30" s="451"/>
      <c r="R30" s="451"/>
      <c r="S30" s="183">
        <f t="shared" si="2"/>
        <v>0</v>
      </c>
      <c r="T30" s="183">
        <f t="shared" si="3"/>
        <v>0</v>
      </c>
      <c r="U30" s="283" t="e">
        <f ca="1">Eingabemeldung(Sprachen!$H$182,Sprachen!$H$181,'Formulaire G1 + G2'!E30)</f>
        <v>#NAME?</v>
      </c>
      <c r="V30" s="284" t="e">
        <f ca="1">Eingabemeldung(Sprachen!$H$182,Sprachen!$H$181,'Formulaire G1 + G2'!G30)</f>
        <v>#NAME?</v>
      </c>
      <c r="W30" s="186"/>
      <c r="X30" s="186"/>
      <c r="Y30" s="368" t="e">
        <f ca="1">IF(LEFT(Verwendetes_Tool,1)="b",Eingabemeldung(Sprachen!$H$190,Sprachen!$H$189,'Formulaire G1 + G2'!M30),Eingabemeldung(Sprachen!$H$187,Sprachen!$H$186,'Formulaire G1 + G2'!M30))</f>
        <v>#NAME?</v>
      </c>
    </row>
    <row r="31" spans="2:25" s="23" customFormat="1" ht="14.1" customHeight="1">
      <c r="B31" s="323"/>
      <c r="C31" s="486"/>
      <c r="D31" s="487"/>
      <c r="E31" s="323"/>
      <c r="F31" s="324"/>
      <c r="G31" s="325"/>
      <c r="H31" s="326"/>
      <c r="I31" s="327" t="str">
        <f t="shared" si="1"/>
        <v/>
      </c>
      <c r="J31" s="328" t="str">
        <f>IF(OR(C31="",Verwendetes_Tool=""),"",IF(LEFT(Verwendetes_Tool,1)="a",IFERROR(F31*VLOOKUP(E31,Admin!$A$39:$B$44,2,FALSE),0)+IFERROR(H31*VLOOKUP(G31,Admin!$A$39:$B$44,2,FALSE),0),IF(E31="E",(F31*2)+(IF(G31="E",(H31*2),H31)),F31+(IF(G31="E",(H31*2),H31)))))</f>
        <v/>
      </c>
      <c r="K31" s="373" t="str">
        <f t="shared" si="0"/>
        <v/>
      </c>
      <c r="L31" s="329"/>
      <c r="M31" s="330"/>
      <c r="N31" s="379"/>
      <c r="O31" s="331"/>
      <c r="P31" s="450" t="str">
        <f>IF(O31="","",IF(OR(O31="ja",O31="oui",O31="si"),Sprachen!$H$121,Sprachen!$H$124))</f>
        <v/>
      </c>
      <c r="Q31" s="451"/>
      <c r="R31" s="451"/>
      <c r="S31" s="183">
        <f t="shared" si="2"/>
        <v>0</v>
      </c>
      <c r="T31" s="183">
        <f t="shared" si="3"/>
        <v>0</v>
      </c>
      <c r="U31" s="283" t="e">
        <f ca="1">Eingabemeldung(Sprachen!$H$182,Sprachen!$H$181,'Formulaire G1 + G2'!E31)</f>
        <v>#NAME?</v>
      </c>
      <c r="V31" s="284" t="e">
        <f ca="1">Eingabemeldung(Sprachen!$H$182,Sprachen!$H$181,'Formulaire G1 + G2'!G31)</f>
        <v>#NAME?</v>
      </c>
      <c r="W31" s="186"/>
      <c r="X31" s="186"/>
      <c r="Y31" s="368" t="e">
        <f ca="1">IF(LEFT(Verwendetes_Tool,1)="b",Eingabemeldung(Sprachen!$H$190,Sprachen!$H$189,'Formulaire G1 + G2'!M31),Eingabemeldung(Sprachen!$H$187,Sprachen!$H$186,'Formulaire G1 + G2'!M31))</f>
        <v>#NAME?</v>
      </c>
    </row>
    <row r="32" spans="2:25" s="23" customFormat="1" ht="14.1" customHeight="1">
      <c r="B32" s="323"/>
      <c r="C32" s="486"/>
      <c r="D32" s="487"/>
      <c r="E32" s="323"/>
      <c r="F32" s="324"/>
      <c r="G32" s="325"/>
      <c r="H32" s="326"/>
      <c r="I32" s="327" t="str">
        <f t="shared" si="1"/>
        <v/>
      </c>
      <c r="J32" s="328" t="str">
        <f>IF(OR(C32="",Verwendetes_Tool=""),"",IF(LEFT(Verwendetes_Tool,1)="a",IFERROR(F32*VLOOKUP(E32,Admin!$A$39:$B$44,2,FALSE),0)+IFERROR(H32*VLOOKUP(G32,Admin!$A$39:$B$44,2,FALSE),0),IF(E32="E",(F32*2)+(IF(G32="E",(H32*2),H32)),F32+(IF(G32="E",(H32*2),H32)))))</f>
        <v/>
      </c>
      <c r="K32" s="373" t="str">
        <f t="shared" si="0"/>
        <v/>
      </c>
      <c r="L32" s="329"/>
      <c r="M32" s="330"/>
      <c r="N32" s="379"/>
      <c r="O32" s="331"/>
      <c r="P32" s="450" t="str">
        <f>IF(O32="","",IF(OR(O32="ja",O32="oui",O32="si"),Sprachen!$H$121,Sprachen!$H$124))</f>
        <v/>
      </c>
      <c r="Q32" s="451"/>
      <c r="R32" s="451"/>
      <c r="S32" s="183">
        <f t="shared" si="2"/>
        <v>0</v>
      </c>
      <c r="T32" s="183">
        <f t="shared" si="3"/>
        <v>0</v>
      </c>
      <c r="U32" s="283" t="e">
        <f ca="1">Eingabemeldung(Sprachen!$H$182,Sprachen!$H$181,'Formulaire G1 + G2'!E32)</f>
        <v>#NAME?</v>
      </c>
      <c r="V32" s="284" t="e">
        <f ca="1">Eingabemeldung(Sprachen!$H$182,Sprachen!$H$181,'Formulaire G1 + G2'!G32)</f>
        <v>#NAME?</v>
      </c>
      <c r="W32" s="186"/>
      <c r="X32" s="186"/>
      <c r="Y32" s="368" t="e">
        <f ca="1">IF(LEFT(Verwendetes_Tool,1)="b",Eingabemeldung(Sprachen!$H$190,Sprachen!$H$189,'Formulaire G1 + G2'!M32),Eingabemeldung(Sprachen!$H$187,Sprachen!$H$186,'Formulaire G1 + G2'!M32))</f>
        <v>#NAME?</v>
      </c>
    </row>
    <row r="33" spans="2:25" s="23" customFormat="1" ht="14.1" customHeight="1">
      <c r="B33" s="332"/>
      <c r="C33" s="569"/>
      <c r="D33" s="570"/>
      <c r="E33" s="323"/>
      <c r="F33" s="333"/>
      <c r="G33" s="334"/>
      <c r="H33" s="335"/>
      <c r="I33" s="336" t="str">
        <f t="shared" si="1"/>
        <v/>
      </c>
      <c r="J33" s="337" t="str">
        <f>IF(OR(C33="",Verwendetes_Tool=""),"",IF(LEFT(Verwendetes_Tool,1)="a",IFERROR(F33*VLOOKUP(E33,Admin!$A$39:$B$44,2,FALSE),0)+IFERROR(H33*VLOOKUP(G33,Admin!$A$39:$B$44,2,FALSE),0),IF(E33="E",(F33*2)+(IF(G33="E",(H33*2),H33)),F33+(IF(G33="E",(H33*2),H33)))))</f>
        <v/>
      </c>
      <c r="K33" s="374" t="str">
        <f t="shared" si="0"/>
        <v/>
      </c>
      <c r="L33" s="338"/>
      <c r="M33" s="330"/>
      <c r="N33" s="379"/>
      <c r="O33" s="339"/>
      <c r="P33" s="450" t="str">
        <f>IF(O33="","",IF(OR(O33="ja",O33="oui",O33="si"),Sprachen!$H$121,Sprachen!$H$124))</f>
        <v/>
      </c>
      <c r="Q33" s="451"/>
      <c r="R33" s="451"/>
      <c r="S33" s="184">
        <f t="shared" si="2"/>
        <v>0</v>
      </c>
      <c r="T33" s="184">
        <f t="shared" si="3"/>
        <v>0</v>
      </c>
      <c r="U33" s="283" t="e">
        <f ca="1">Eingabemeldung(Sprachen!$H$182,Sprachen!$H$181,'Formulaire G1 + G2'!E33)</f>
        <v>#NAME?</v>
      </c>
      <c r="V33" s="284" t="e">
        <f ca="1">Eingabemeldung(Sprachen!$H$182,Sprachen!$H$181,'Formulaire G1 + G2'!G33)</f>
        <v>#NAME?</v>
      </c>
      <c r="W33" s="186"/>
      <c r="X33" s="186"/>
      <c r="Y33" s="368" t="e">
        <f ca="1">IF(LEFT(Verwendetes_Tool,1)="b",Eingabemeldung(Sprachen!$H$190,Sprachen!$H$189,'Formulaire G1 + G2'!M33),Eingabemeldung(Sprachen!$H$187,Sprachen!$H$186,'Formulaire G1 + G2'!M33))</f>
        <v>#NAME?</v>
      </c>
    </row>
    <row r="34" spans="2:25" s="7" customFormat="1" ht="16.5" customHeight="1">
      <c r="B34" s="544" t="str">
        <f>Sprachen!H127</f>
        <v>S3 / Objectif d’économie des mesures devant être m. en œuvre selon l'ACE</v>
      </c>
      <c r="C34" s="545"/>
      <c r="D34" s="545"/>
      <c r="E34" s="545"/>
      <c r="F34" s="545"/>
      <c r="G34" s="545"/>
      <c r="H34" s="546"/>
      <c r="I34" s="321">
        <f>SUM(I13:I33)</f>
        <v>0</v>
      </c>
      <c r="J34" s="322">
        <f>SUM(J13:J33)</f>
        <v>0</v>
      </c>
      <c r="K34" s="273" t="str">
        <f>IF(I5="","",J34/I5)</f>
        <v/>
      </c>
      <c r="L34" s="541" t="str">
        <f>IF(LEFT(Verwendetes_Tool,1)="b",Sprachen!H128,Sprachen!H129)</f>
        <v>(en cas d’écart avec l'outil ACE : afficher la note en cliquant sur cette cellule)</v>
      </c>
      <c r="M34" s="542"/>
      <c r="N34" s="542"/>
      <c r="O34" s="542"/>
      <c r="P34" s="542"/>
      <c r="Q34" s="542"/>
      <c r="R34" s="543"/>
      <c r="S34" s="185">
        <f>IF(SUM(S13:S33)=0,0,1)</f>
        <v>0</v>
      </c>
      <c r="T34" s="185">
        <f>IF(SUM(T13:T33)=0,0,1)</f>
        <v>0</v>
      </c>
      <c r="U34" s="368" t="e">
        <f ca="1">Eingabemeldung(Sprachen!$H$131,Sprachen!$H$130,'Formulaire G1 + G2'!L34)</f>
        <v>#NAME?</v>
      </c>
      <c r="V34" s="186"/>
      <c r="W34" s="286"/>
      <c r="X34" s="286"/>
      <c r="Y34" s="286"/>
    </row>
    <row r="35" spans="2:25" s="23" customFormat="1" ht="16.5" customHeight="1">
      <c r="B35" s="503" t="str">
        <f>Sprachen!H132</f>
        <v xml:space="preserve">S6 / Somme de toutes les mesures m. en œuvre comme annoncé </v>
      </c>
      <c r="C35" s="512"/>
      <c r="D35" s="512"/>
      <c r="E35" s="512"/>
      <c r="F35" s="512"/>
      <c r="G35" s="512"/>
      <c r="H35" s="513"/>
      <c r="I35" s="371">
        <f>SUMIF(S13:S33,1,I13:I33)</f>
        <v>0</v>
      </c>
      <c r="J35" s="372">
        <f>SUMIF(S13:S33,1,J13:J33)</f>
        <v>0</v>
      </c>
      <c r="K35" s="274" t="str">
        <f>IF(I5=0,"",J35/I5)</f>
        <v/>
      </c>
      <c r="L35" s="547" t="str">
        <f>IF(I5="",Sprachen!H133,IF(T34=1,Sprachen!H134,IF(OR(K34=0,K35=0),Sprachen!H135,IF(K34=K35,Sprachen!H136,""))))</f>
        <v>Veuillez inscrire l’achat annuel d’énergie pondéré.</v>
      </c>
      <c r="M35" s="471"/>
      <c r="N35" s="471"/>
      <c r="O35" s="471"/>
      <c r="P35" s="471"/>
      <c r="Q35" s="471"/>
      <c r="R35" s="471"/>
      <c r="S35" s="174"/>
      <c r="T35" s="174"/>
      <c r="U35" s="186"/>
      <c r="V35" s="186"/>
      <c r="W35" s="186"/>
      <c r="X35" s="186"/>
      <c r="Y35" s="186"/>
    </row>
    <row r="36" spans="2:25" s="23" customFormat="1" ht="3.75" customHeight="1">
      <c r="B36" s="48"/>
      <c r="C36" s="49"/>
      <c r="D36" s="49"/>
      <c r="E36" s="50"/>
      <c r="F36" s="51"/>
      <c r="G36" s="52"/>
      <c r="H36" s="51"/>
      <c r="I36" s="51"/>
      <c r="J36" s="51"/>
      <c r="K36" s="53"/>
      <c r="L36" s="54"/>
      <c r="M36" s="54"/>
      <c r="N36" s="51"/>
      <c r="O36" s="51"/>
      <c r="P36" s="51"/>
      <c r="Q36" s="53"/>
      <c r="R36" s="55"/>
      <c r="S36" s="174"/>
      <c r="T36" s="174"/>
      <c r="U36" s="186"/>
      <c r="V36" s="186"/>
      <c r="W36" s="186"/>
      <c r="X36" s="186"/>
      <c r="Y36" s="186"/>
    </row>
    <row r="37" spans="2:25" ht="15" customHeight="1">
      <c r="B37" s="503" t="str">
        <f>IF(T34=1,Sprachen!H137,Sprachen!H138)</f>
        <v>Commentaire des mesures d'amélioration mises en œuvre conformément à leur annonce (facultatif) :</v>
      </c>
      <c r="C37" s="512"/>
      <c r="D37" s="512"/>
      <c r="E37" s="512"/>
      <c r="F37" s="512"/>
      <c r="G37" s="512"/>
      <c r="H37" s="512"/>
      <c r="I37" s="512"/>
      <c r="J37" s="512"/>
      <c r="K37" s="512"/>
      <c r="L37" s="512"/>
      <c r="M37" s="512"/>
      <c r="N37" s="512"/>
      <c r="O37" s="512"/>
      <c r="P37" s="512"/>
      <c r="Q37" s="512"/>
      <c r="R37" s="513"/>
      <c r="S37" s="175"/>
      <c r="T37" s="175"/>
      <c r="U37" s="187"/>
      <c r="V37" s="187"/>
      <c r="W37" s="187"/>
      <c r="X37" s="187"/>
      <c r="Y37" s="187"/>
    </row>
    <row r="38" spans="2:25" ht="63" customHeight="1">
      <c r="B38" s="538"/>
      <c r="C38" s="539"/>
      <c r="D38" s="539"/>
      <c r="E38" s="539"/>
      <c r="F38" s="539"/>
      <c r="G38" s="539"/>
      <c r="H38" s="539"/>
      <c r="I38" s="539"/>
      <c r="J38" s="539"/>
      <c r="K38" s="539"/>
      <c r="L38" s="539"/>
      <c r="M38" s="539"/>
      <c r="N38" s="539"/>
      <c r="O38" s="539"/>
      <c r="P38" s="539"/>
      <c r="Q38" s="539"/>
      <c r="R38" s="540"/>
      <c r="S38" s="175"/>
      <c r="T38" s="175"/>
      <c r="U38" s="187"/>
      <c r="V38" s="187"/>
      <c r="W38" s="187"/>
      <c r="X38" s="187"/>
      <c r="Y38" s="187"/>
    </row>
    <row r="39" spans="2:25" s="1" customFormat="1" ht="15" customHeight="1">
      <c r="B39" s="60" t="str">
        <f>Sprachen!H140</f>
        <v>Formulaire G2</v>
      </c>
      <c r="C39" s="59"/>
      <c r="D39" s="59"/>
      <c r="E39" s="59"/>
      <c r="F39" s="59"/>
      <c r="G39" s="59"/>
      <c r="H39" s="59"/>
      <c r="I39" s="59"/>
      <c r="J39" s="59"/>
      <c r="K39" s="59"/>
      <c r="L39" s="59"/>
      <c r="M39" s="59"/>
      <c r="N39" s="4"/>
      <c r="O39" s="5"/>
      <c r="P39" s="5"/>
      <c r="Q39" s="5"/>
      <c r="R39" s="4" t="str">
        <f>IF('Page de couverture'!$G$13="","",'Page de couverture'!$G$13)</f>
        <v/>
      </c>
      <c r="S39" s="176"/>
      <c r="T39" s="176"/>
      <c r="U39" s="188"/>
      <c r="V39" s="188"/>
      <c r="W39" s="188"/>
      <c r="X39" s="188"/>
      <c r="Y39" s="188"/>
    </row>
    <row r="40" spans="2:25" s="1" customFormat="1" ht="15" customHeight="1">
      <c r="B40" s="60" t="str">
        <f>Sprachen!H141</f>
        <v xml:space="preserve">Mesures mises en œuvre en remplacement de celles non mises en œuvre ou mises en œuvre avec des changements fondamentaux </v>
      </c>
      <c r="C40" s="59"/>
      <c r="D40" s="251"/>
      <c r="E40" s="59"/>
      <c r="F40" s="59"/>
      <c r="G40" s="59"/>
      <c r="H40" s="59"/>
      <c r="I40" s="59"/>
      <c r="J40" s="59"/>
      <c r="K40" s="59"/>
      <c r="L40" s="59"/>
      <c r="M40" s="59"/>
      <c r="N40" s="59"/>
      <c r="O40" s="59"/>
      <c r="P40" s="59"/>
      <c r="Q40" s="252"/>
      <c r="R40" s="57" t="str">
        <f>IF('Page de couverture'!$G$23="","",'Page de couverture'!$G$23)</f>
        <v/>
      </c>
      <c r="S40" s="176"/>
      <c r="T40" s="176"/>
      <c r="U40" s="188"/>
      <c r="V40" s="188"/>
      <c r="W40" s="188"/>
      <c r="X40" s="188"/>
      <c r="Y40" s="188"/>
    </row>
    <row r="41" spans="2:25" ht="6" customHeight="1">
      <c r="B41" s="253"/>
      <c r="C41" s="13"/>
      <c r="D41" s="13"/>
      <c r="E41" s="13"/>
      <c r="F41" s="13"/>
      <c r="G41" s="13"/>
      <c r="H41" s="13"/>
      <c r="I41" s="13"/>
      <c r="J41" s="13"/>
      <c r="K41" s="13"/>
      <c r="L41" s="13"/>
      <c r="M41" s="13"/>
      <c r="N41" s="13"/>
      <c r="O41" s="13"/>
      <c r="P41" s="13"/>
      <c r="Q41" s="13"/>
      <c r="R41" s="13"/>
      <c r="S41" s="175"/>
      <c r="T41" s="175"/>
      <c r="U41" s="187"/>
      <c r="V41" s="187"/>
      <c r="W41" s="187"/>
      <c r="X41" s="187"/>
      <c r="Y41" s="187"/>
    </row>
    <row r="42" spans="2:25" s="9" customFormat="1" ht="15" customHeight="1">
      <c r="B42" s="548" t="str">
        <f>Sprachen!H142</f>
        <v>N°</v>
      </c>
      <c r="C42" s="490" t="str">
        <f>Sprachen!H144</f>
        <v xml:space="preserve">Titre de la mesure d’amélioration </v>
      </c>
      <c r="D42" s="491"/>
      <c r="E42" s="461" t="str">
        <f>Sprachen!H145</f>
        <v>Economie d’énergie</v>
      </c>
      <c r="F42" s="477"/>
      <c r="G42" s="477"/>
      <c r="H42" s="477"/>
      <c r="I42" s="477"/>
      <c r="J42" s="477"/>
      <c r="K42" s="477"/>
      <c r="L42" s="455" t="str">
        <f>Sprachen!H157</f>
        <v>Prix de l’énergie</v>
      </c>
      <c r="M42" s="456"/>
      <c r="N42" s="459" t="str">
        <f>Sprachen!H160</f>
        <v>Econ.
(coûts)</v>
      </c>
      <c r="O42" s="461" t="str">
        <f>Sprachen!H162</f>
        <v>Investissements</v>
      </c>
      <c r="P42" s="462"/>
      <c r="Q42" s="456"/>
      <c r="R42" s="459" t="str">
        <f>Sprachen!H166</f>
        <v>Pay-
back</v>
      </c>
      <c r="S42" s="177"/>
      <c r="T42" s="177"/>
      <c r="U42" s="189"/>
      <c r="V42" s="189"/>
      <c r="W42" s="189"/>
      <c r="X42" s="189"/>
      <c r="Y42" s="189"/>
    </row>
    <row r="43" spans="2:25" s="10" customFormat="1" ht="14.1" customHeight="1">
      <c r="B43" s="549"/>
      <c r="C43" s="492"/>
      <c r="D43" s="493"/>
      <c r="E43" s="483" t="str">
        <f>Sprachen!H146</f>
        <v>Non pondéré</v>
      </c>
      <c r="F43" s="484"/>
      <c r="G43" s="484"/>
      <c r="H43" s="484"/>
      <c r="I43" s="485"/>
      <c r="J43" s="483" t="str">
        <f>Sprachen!H154</f>
        <v>Pondéré ¹⁾</v>
      </c>
      <c r="K43" s="484"/>
      <c r="L43" s="457"/>
      <c r="M43" s="458"/>
      <c r="N43" s="460"/>
      <c r="O43" s="463"/>
      <c r="P43" s="464"/>
      <c r="Q43" s="458"/>
      <c r="R43" s="465"/>
      <c r="S43" s="178"/>
      <c r="T43" s="178"/>
      <c r="U43" s="190"/>
      <c r="V43" s="190"/>
      <c r="W43" s="190"/>
      <c r="X43" s="190"/>
      <c r="Y43" s="190"/>
    </row>
    <row r="44" spans="2:25" s="23" customFormat="1" ht="14.1" customHeight="1">
      <c r="B44" s="553" t="str">
        <f>Sprachen!H143</f>
        <v>Les mesures de remplacement doivent être clairement décrites dans la feuille "Descriptions G2" de ce classeur ou dans une annexe.</v>
      </c>
      <c r="C44" s="554"/>
      <c r="D44" s="555"/>
      <c r="E44" s="480" t="str">
        <f>Sprachen!H147</f>
        <v>Economie 1</v>
      </c>
      <c r="F44" s="481"/>
      <c r="G44" s="482" t="str">
        <f>Sprachen!H150</f>
        <v>Economie 2</v>
      </c>
      <c r="H44" s="481"/>
      <c r="I44" s="234" t="str">
        <f>Sprachen!H153</f>
        <v>Total</v>
      </c>
      <c r="J44" s="235" t="str">
        <f>Sprachen!H155</f>
        <v>Total</v>
      </c>
      <c r="K44" s="236" t="str">
        <f>Sprachen!H156</f>
        <v>%</v>
      </c>
      <c r="L44" s="254" t="str">
        <f>Sprachen!H158</f>
        <v>Economie 1</v>
      </c>
      <c r="M44" s="236" t="str">
        <f>Sprachen!H159</f>
        <v>Economie 2</v>
      </c>
      <c r="N44" s="237" t="str">
        <f>Sprachen!H161</f>
        <v>Total</v>
      </c>
      <c r="O44" s="480" t="str">
        <f>Sprachen!H163</f>
        <v>Total</v>
      </c>
      <c r="P44" s="481"/>
      <c r="Q44" s="494" t="str">
        <f>IF(LEFT(Verwendetes_Tool,1)="b",Sprachen!H165,Sprachen!H164)</f>
        <v>%E</v>
      </c>
      <c r="R44" s="237"/>
      <c r="S44" s="174"/>
      <c r="T44" s="174"/>
      <c r="U44" s="186"/>
      <c r="V44" s="186"/>
      <c r="W44" s="186"/>
      <c r="X44" s="186"/>
      <c r="Y44" s="368" t="e">
        <f ca="1">IF(LEFT(Verwendetes_Tool,1)="b",Eingabemeldung(Sprachen!$H$190,Sprachen!$H$189,'Formulaire G1 + G2'!Q44),Eingabemeldung(Sprachen!$H$187,Sprachen!$H$186,'Formulaire G1 + G2'!Q44))</f>
        <v>#NAME?</v>
      </c>
    </row>
    <row r="45" spans="2:25" s="23" customFormat="1" ht="14.1" customHeight="1">
      <c r="B45" s="556"/>
      <c r="C45" s="557"/>
      <c r="D45" s="558"/>
      <c r="E45" s="239" t="str">
        <f>Sprachen!H148</f>
        <v>G.</v>
      </c>
      <c r="F45" s="240" t="s">
        <v>58</v>
      </c>
      <c r="G45" s="240" t="str">
        <f>Sprachen!H151</f>
        <v>G.</v>
      </c>
      <c r="H45" s="240" t="s">
        <v>58</v>
      </c>
      <c r="I45" s="241" t="s">
        <v>58</v>
      </c>
      <c r="J45" s="242" t="s">
        <v>58</v>
      </c>
      <c r="K45" s="243" t="s">
        <v>59</v>
      </c>
      <c r="L45" s="255" t="s">
        <v>306</v>
      </c>
      <c r="M45" s="234" t="s">
        <v>306</v>
      </c>
      <c r="N45" s="244" t="s">
        <v>307</v>
      </c>
      <c r="O45" s="466" t="s">
        <v>302</v>
      </c>
      <c r="P45" s="467"/>
      <c r="Q45" s="552"/>
      <c r="R45" s="244" t="s">
        <v>60</v>
      </c>
      <c r="S45" s="174"/>
      <c r="T45" s="174"/>
      <c r="U45" s="186"/>
      <c r="V45" s="186"/>
      <c r="W45" s="186"/>
      <c r="X45" s="186"/>
      <c r="Y45" s="186"/>
    </row>
    <row r="46" spans="2:25" s="24" customFormat="1" ht="14.1" customHeight="1">
      <c r="B46" s="559"/>
      <c r="C46" s="560"/>
      <c r="D46" s="561"/>
      <c r="E46" s="270"/>
      <c r="F46" s="256" t="s">
        <v>303</v>
      </c>
      <c r="G46" s="256"/>
      <c r="H46" s="256" t="s">
        <v>5</v>
      </c>
      <c r="I46" s="257" t="s">
        <v>314</v>
      </c>
      <c r="J46" s="258" t="s">
        <v>427</v>
      </c>
      <c r="K46" s="259" t="s">
        <v>315</v>
      </c>
      <c r="L46" s="260" t="s">
        <v>304</v>
      </c>
      <c r="M46" s="259" t="s">
        <v>6</v>
      </c>
      <c r="N46" s="261" t="s">
        <v>313</v>
      </c>
      <c r="O46" s="550" t="s">
        <v>305</v>
      </c>
      <c r="P46" s="551"/>
      <c r="Q46" s="262" t="s">
        <v>7</v>
      </c>
      <c r="R46" s="261" t="str">
        <f>IF(LEFT(Verwendetes_Tool,1)="b","h*(1-i)/g","h*i/g")</f>
        <v>h*i/g</v>
      </c>
      <c r="S46" s="179"/>
      <c r="T46" s="179"/>
      <c r="U46" s="191"/>
      <c r="V46" s="191"/>
      <c r="W46" s="191"/>
      <c r="X46" s="191"/>
      <c r="Y46" s="191"/>
    </row>
    <row r="47" spans="2:25" s="23" customFormat="1" ht="14.1" customHeight="1">
      <c r="B47" s="535" t="str">
        <f>Sprachen!H167</f>
        <v>Mesures de remplacement</v>
      </c>
      <c r="C47" s="536"/>
      <c r="D47" s="537"/>
      <c r="E47" s="22"/>
      <c r="F47" s="25"/>
      <c r="G47" s="26"/>
      <c r="H47" s="25"/>
      <c r="I47" s="27"/>
      <c r="J47" s="28"/>
      <c r="K47" s="29"/>
      <c r="L47" s="30"/>
      <c r="M47" s="31"/>
      <c r="N47" s="32"/>
      <c r="O47" s="562"/>
      <c r="P47" s="563"/>
      <c r="Q47" s="33"/>
      <c r="R47" s="34"/>
      <c r="S47" s="174"/>
      <c r="T47" s="174"/>
      <c r="U47" s="186"/>
      <c r="V47" s="186"/>
      <c r="W47" s="186"/>
      <c r="X47" s="186"/>
      <c r="Y47" s="186"/>
    </row>
    <row r="48" spans="2:25" s="23" customFormat="1" ht="14.1" customHeight="1">
      <c r="B48" s="340">
        <v>1</v>
      </c>
      <c r="C48" s="486"/>
      <c r="D48" s="487"/>
      <c r="E48" s="323"/>
      <c r="F48" s="324"/>
      <c r="G48" s="325"/>
      <c r="H48" s="326"/>
      <c r="I48" s="327" t="str">
        <f>IF(C48="","",F48+H48)</f>
        <v/>
      </c>
      <c r="J48" s="328" t="str">
        <f>IF(OR(C48="",Verwendetes_Tool=""),"",IF(LEFT(Verwendetes_Tool,1)="a",IFERROR(F48*VLOOKUP(E48,Admin!$A$39:$B$44,2,FALSE),0)+IFERROR(H48*VLOOKUP(G48,Admin!$A$39:$B$44,2,FALSE),0),IF(E48="E",(F48*2)+(IF(G48="E",(H48*2),H48)),F48+(IF(G48="E",(H48*2),H48)))))</f>
        <v/>
      </c>
      <c r="K48" s="375" t="str">
        <f>IF(C48="","",IF(OR($I$5=0,$I$5=""),0,J48/$I$5))</f>
        <v/>
      </c>
      <c r="L48" s="341"/>
      <c r="M48" s="342"/>
      <c r="N48" s="343" t="str">
        <f>IF(C48="","",IF(OR(AND(F48&lt;&gt;"",L48=""),AND(H48&lt;&gt;"",M48="")),Sprachen!$H$185,(F48*L48)+(H48*M48)))</f>
        <v/>
      </c>
      <c r="O48" s="499"/>
      <c r="P48" s="500"/>
      <c r="Q48" s="344"/>
      <c r="R48" s="380" t="str">
        <f>IF(C48="","",IF(N48="","",IF(O48="",0,IF(Q48="",IF(LEFT(Verwendetes_Tool,1)="b",Sprachen!$H$191,Sprachen!$H$188),IF(LEFT(Verwendetes_Tool,1)="b",(O48*(1-Q48))/N48,(O48*Q48/N48))))))</f>
        <v/>
      </c>
      <c r="S48" s="174"/>
      <c r="T48" s="174"/>
      <c r="U48" s="283" t="e">
        <f ca="1">Eingabemeldung(Sprachen!$H$182,Sprachen!$H$181,'Formulaire G1 + G2'!E48)</f>
        <v>#NAME?</v>
      </c>
      <c r="V48" s="285" t="e">
        <f ca="1">Eingabemeldung(Sprachen!$H$182,Sprachen!$H$181,'Formulaire G1 + G2'!G48)</f>
        <v>#NAME?</v>
      </c>
      <c r="W48" s="283" t="e">
        <f ca="1">Eingabemeldung(Sprachen!$H$184,Sprachen!$H$183,'Formulaire G1 + G2'!L48)</f>
        <v>#NAME?</v>
      </c>
      <c r="X48" s="284" t="e">
        <f ca="1">Eingabemeldung(Sprachen!$H$184,Sprachen!$H$183,'Formulaire G1 + G2'!M48)</f>
        <v>#NAME?</v>
      </c>
      <c r="Y48" s="287" t="e">
        <f ca="1">IF(LEFT(Verwendetes_Tool,1)="b",Eingabemeldung(Sprachen!$H$190,Sprachen!$H$189,'Formulaire G1 + G2'!Q48),Eingabemeldung(Sprachen!$H$187,Sprachen!$H$186,'Formulaire G1 + G2'!Q48))</f>
        <v>#NAME?</v>
      </c>
    </row>
    <row r="49" spans="2:25" s="23" customFormat="1" ht="14.1" customHeight="1">
      <c r="B49" s="340">
        <v>2</v>
      </c>
      <c r="C49" s="486"/>
      <c r="D49" s="487"/>
      <c r="E49" s="323"/>
      <c r="F49" s="324"/>
      <c r="G49" s="325"/>
      <c r="H49" s="326"/>
      <c r="I49" s="327" t="str">
        <f t="shared" ref="I49:I57" si="4">IF(C49="","",F49+H49)</f>
        <v/>
      </c>
      <c r="J49" s="328" t="str">
        <f>IF(OR(C49="",Verwendetes_Tool=""),"",IF(LEFT(Verwendetes_Tool,1)="a",IFERROR(F49*VLOOKUP(E49,Admin!$A$39:$B$44,2,FALSE),0)+IFERROR(H49*VLOOKUP(G49,Admin!$A$39:$B$44,2,FALSE),0),IF(E49="E",(F49*2)+(IF(G49="E",(H49*2),H49)),F49+(IF(G49="E",(H49*2),H49)))))</f>
        <v/>
      </c>
      <c r="K49" s="375" t="str">
        <f t="shared" ref="K49:K57" si="5">IF(C49="","",IF(OR($I$5=0,$I$5=""),0,J49/$I$5))</f>
        <v/>
      </c>
      <c r="L49" s="341"/>
      <c r="M49" s="342"/>
      <c r="N49" s="343" t="str">
        <f>IF(C49="","",IF(OR(AND(F49&lt;&gt;"",L49=""),AND(H49&lt;&gt;"",M49="")),Sprachen!$H$185,(F49*L49)+(H49*M49)))</f>
        <v/>
      </c>
      <c r="O49" s="499"/>
      <c r="P49" s="500"/>
      <c r="Q49" s="344"/>
      <c r="R49" s="380" t="str">
        <f>IF(C49="","",IF(N49="","",IF(O49="",0,IF(Q49="",IF(LEFT(Verwendetes_Tool,1)="b",Sprachen!$H$191,Sprachen!$H$188),IF(LEFT(Verwendetes_Tool,1)="b",(O49*(1-Q49))/N49,(O49*Q49/N49))))))</f>
        <v/>
      </c>
      <c r="S49" s="174"/>
      <c r="T49" s="174"/>
      <c r="U49" s="283" t="e">
        <f ca="1">Eingabemeldung(Sprachen!$H$182,Sprachen!$H$181,'Formulaire G1 + G2'!E49)</f>
        <v>#NAME?</v>
      </c>
      <c r="V49" s="285" t="e">
        <f ca="1">Eingabemeldung(Sprachen!$H$182,Sprachen!$H$181,'Formulaire G1 + G2'!G49)</f>
        <v>#NAME?</v>
      </c>
      <c r="W49" s="283" t="e">
        <f ca="1">Eingabemeldung(Sprachen!$H$184,Sprachen!$H$183,'Formulaire G1 + G2'!L49)</f>
        <v>#NAME?</v>
      </c>
      <c r="X49" s="284" t="e">
        <f ca="1">Eingabemeldung(Sprachen!$H$184,Sprachen!$H$183,'Formulaire G1 + G2'!M49)</f>
        <v>#NAME?</v>
      </c>
      <c r="Y49" s="287" t="e">
        <f ca="1">IF(LEFT(Verwendetes_Tool,1)="b",Eingabemeldung(Sprachen!$H$190,Sprachen!$H$189,'Formulaire G1 + G2'!Q49),Eingabemeldung(Sprachen!$H$187,Sprachen!$H$186,'Formulaire G1 + G2'!Q49))</f>
        <v>#NAME?</v>
      </c>
    </row>
    <row r="50" spans="2:25" s="23" customFormat="1" ht="14.1" customHeight="1">
      <c r="B50" s="340">
        <v>3</v>
      </c>
      <c r="C50" s="486"/>
      <c r="D50" s="487"/>
      <c r="E50" s="323"/>
      <c r="F50" s="324"/>
      <c r="G50" s="325"/>
      <c r="H50" s="326"/>
      <c r="I50" s="327" t="str">
        <f t="shared" si="4"/>
        <v/>
      </c>
      <c r="J50" s="328" t="str">
        <f>IF(OR(C50="",Verwendetes_Tool=""),"",IF(LEFT(Verwendetes_Tool,1)="a",IFERROR(F50*VLOOKUP(E50,Admin!$A$39:$B$44,2,FALSE),0)+IFERROR(H50*VLOOKUP(G50,Admin!$A$39:$B$44,2,FALSE),0),IF(E50="E",(F50*2)+(IF(G50="E",(H50*2),H50)),F50+(IF(G50="E",(H50*2),H50)))))</f>
        <v/>
      </c>
      <c r="K50" s="375" t="str">
        <f t="shared" si="5"/>
        <v/>
      </c>
      <c r="L50" s="341"/>
      <c r="M50" s="342"/>
      <c r="N50" s="343" t="str">
        <f>IF(C50="","",IF(OR(AND(F50&lt;&gt;"",L50=""),AND(H50&lt;&gt;"",M50="")),Sprachen!$H$185,(F50*L50)+(H50*M50)))</f>
        <v/>
      </c>
      <c r="O50" s="499"/>
      <c r="P50" s="500"/>
      <c r="Q50" s="344"/>
      <c r="R50" s="380" t="str">
        <f>IF(C50="","",IF(N50="","",IF(O50="",0,IF(Q50="",IF(LEFT(Verwendetes_Tool,1)="b",Sprachen!$H$191,Sprachen!$H$188),IF(LEFT(Verwendetes_Tool,1)="b",(O50*(1-Q50))/N50,(O50*Q50/N50))))))</f>
        <v/>
      </c>
      <c r="S50" s="174"/>
      <c r="T50" s="174"/>
      <c r="U50" s="283" t="e">
        <f ca="1">Eingabemeldung(Sprachen!$H$182,Sprachen!$H$181,'Formulaire G1 + G2'!E50)</f>
        <v>#NAME?</v>
      </c>
      <c r="V50" s="285" t="e">
        <f ca="1">Eingabemeldung(Sprachen!$H$182,Sprachen!$H$181,'Formulaire G1 + G2'!G50)</f>
        <v>#NAME?</v>
      </c>
      <c r="W50" s="283" t="e">
        <f ca="1">Eingabemeldung(Sprachen!$H$184,Sprachen!$H$183,'Formulaire G1 + G2'!L50)</f>
        <v>#NAME?</v>
      </c>
      <c r="X50" s="284" t="e">
        <f ca="1">Eingabemeldung(Sprachen!$H$184,Sprachen!$H$183,'Formulaire G1 + G2'!M50)</f>
        <v>#NAME?</v>
      </c>
      <c r="Y50" s="287" t="e">
        <f ca="1">IF(LEFT(Verwendetes_Tool,1)="b",Eingabemeldung(Sprachen!$H$190,Sprachen!$H$189,'Formulaire G1 + G2'!Q50),Eingabemeldung(Sprachen!$H$187,Sprachen!$H$186,'Formulaire G1 + G2'!Q50))</f>
        <v>#NAME?</v>
      </c>
    </row>
    <row r="51" spans="2:25" s="23" customFormat="1" ht="14.1" customHeight="1">
      <c r="B51" s="340">
        <v>4</v>
      </c>
      <c r="C51" s="486"/>
      <c r="D51" s="487"/>
      <c r="E51" s="323"/>
      <c r="F51" s="324"/>
      <c r="G51" s="325"/>
      <c r="H51" s="326"/>
      <c r="I51" s="327" t="str">
        <f t="shared" si="4"/>
        <v/>
      </c>
      <c r="J51" s="328" t="str">
        <f>IF(OR(C51="",Verwendetes_Tool=""),"",IF(LEFT(Verwendetes_Tool,1)="a",IFERROR(F51*VLOOKUP(E51,Admin!$A$39:$B$44,2,FALSE),0)+IFERROR(H51*VLOOKUP(G51,Admin!$A$39:$B$44,2,FALSE),0),IF(E51="E",(F51*2)+(IF(G51="E",(H51*2),H51)),F51+(IF(G51="E",(H51*2),H51)))))</f>
        <v/>
      </c>
      <c r="K51" s="375" t="str">
        <f t="shared" si="5"/>
        <v/>
      </c>
      <c r="L51" s="341"/>
      <c r="M51" s="342"/>
      <c r="N51" s="343" t="str">
        <f>IF(C51="","",IF(OR(AND(F51&lt;&gt;"",L51=""),AND(H51&lt;&gt;"",M51="")),Sprachen!$H$185,(F51*L51)+(H51*M51)))</f>
        <v/>
      </c>
      <c r="O51" s="499"/>
      <c r="P51" s="500"/>
      <c r="Q51" s="344"/>
      <c r="R51" s="380" t="str">
        <f>IF(C51="","",IF(N51="","",IF(O51="",0,IF(Q51="",IF(LEFT(Verwendetes_Tool,1)="b",Sprachen!$H$191,Sprachen!$H$188),IF(LEFT(Verwendetes_Tool,1)="b",(O51*(1-Q51))/N51,(O51*Q51/N51))))))</f>
        <v/>
      </c>
      <c r="S51" s="174"/>
      <c r="T51" s="174"/>
      <c r="U51" s="283" t="e">
        <f ca="1">Eingabemeldung(Sprachen!$H$182,Sprachen!$H$181,'Formulaire G1 + G2'!E51)</f>
        <v>#NAME?</v>
      </c>
      <c r="V51" s="285" t="e">
        <f ca="1">Eingabemeldung(Sprachen!$H$182,Sprachen!$H$181,'Formulaire G1 + G2'!G51)</f>
        <v>#NAME?</v>
      </c>
      <c r="W51" s="283" t="e">
        <f ca="1">Eingabemeldung(Sprachen!$H$184,Sprachen!$H$183,'Formulaire G1 + G2'!L51)</f>
        <v>#NAME?</v>
      </c>
      <c r="X51" s="284" t="e">
        <f ca="1">Eingabemeldung(Sprachen!$H$184,Sprachen!$H$183,'Formulaire G1 + G2'!M51)</f>
        <v>#NAME?</v>
      </c>
      <c r="Y51" s="287" t="e">
        <f ca="1">IF(LEFT(Verwendetes_Tool,1)="b",Eingabemeldung(Sprachen!$H$190,Sprachen!$H$189,'Formulaire G1 + G2'!Q51),Eingabemeldung(Sprachen!$H$187,Sprachen!$H$186,'Formulaire G1 + G2'!Q51))</f>
        <v>#NAME?</v>
      </c>
    </row>
    <row r="52" spans="2:25" s="23" customFormat="1" ht="14.1" customHeight="1">
      <c r="B52" s="340">
        <v>5</v>
      </c>
      <c r="C52" s="486"/>
      <c r="D52" s="487"/>
      <c r="E52" s="323"/>
      <c r="F52" s="324"/>
      <c r="G52" s="325"/>
      <c r="H52" s="326"/>
      <c r="I52" s="327" t="str">
        <f t="shared" si="4"/>
        <v/>
      </c>
      <c r="J52" s="328" t="str">
        <f>IF(OR(C52="",Verwendetes_Tool=""),"",IF(LEFT(Verwendetes_Tool,1)="a",IFERROR(F52*VLOOKUP(E52,Admin!$A$39:$B$44,2,FALSE),0)+IFERROR(H52*VLOOKUP(G52,Admin!$A$39:$B$44,2,FALSE),0),IF(E52="E",(F52*2)+(IF(G52="E",(H52*2),H52)),F52+(IF(G52="E",(H52*2),H52)))))</f>
        <v/>
      </c>
      <c r="K52" s="375" t="str">
        <f t="shared" si="5"/>
        <v/>
      </c>
      <c r="L52" s="341"/>
      <c r="M52" s="342"/>
      <c r="N52" s="343" t="str">
        <f>IF(C52="","",IF(OR(AND(F52&lt;&gt;"",L52=""),AND(H52&lt;&gt;"",M52="")),Sprachen!$H$185,(F52*L52)+(H52*M52)))</f>
        <v/>
      </c>
      <c r="O52" s="499"/>
      <c r="P52" s="500"/>
      <c r="Q52" s="344"/>
      <c r="R52" s="380" t="str">
        <f>IF(C52="","",IF(N52="","",IF(O52="",0,IF(Q52="",IF(LEFT(Verwendetes_Tool,1)="b",Sprachen!$H$191,Sprachen!$H$188),IF(LEFT(Verwendetes_Tool,1)="b",(O52*(1-Q52))/N52,(O52*Q52/N52))))))</f>
        <v/>
      </c>
      <c r="S52" s="174"/>
      <c r="T52" s="174"/>
      <c r="U52" s="283" t="e">
        <f ca="1">Eingabemeldung(Sprachen!$H$182,Sprachen!$H$181,'Formulaire G1 + G2'!E52)</f>
        <v>#NAME?</v>
      </c>
      <c r="V52" s="285" t="e">
        <f ca="1">Eingabemeldung(Sprachen!$H$182,Sprachen!$H$181,'Formulaire G1 + G2'!G52)</f>
        <v>#NAME?</v>
      </c>
      <c r="W52" s="283" t="e">
        <f ca="1">Eingabemeldung(Sprachen!$H$184,Sprachen!$H$183,'Formulaire G1 + G2'!L52)</f>
        <v>#NAME?</v>
      </c>
      <c r="X52" s="284" t="e">
        <f ca="1">Eingabemeldung(Sprachen!$H$184,Sprachen!$H$183,'Formulaire G1 + G2'!M52)</f>
        <v>#NAME?</v>
      </c>
      <c r="Y52" s="287" t="e">
        <f ca="1">IF(LEFT(Verwendetes_Tool,1)="b",Eingabemeldung(Sprachen!$H$190,Sprachen!$H$189,'Formulaire G1 + G2'!Q52),Eingabemeldung(Sprachen!$H$187,Sprachen!$H$186,'Formulaire G1 + G2'!Q52))</f>
        <v>#NAME?</v>
      </c>
    </row>
    <row r="53" spans="2:25" s="23" customFormat="1" ht="14.1" customHeight="1">
      <c r="B53" s="340">
        <v>6</v>
      </c>
      <c r="C53" s="486"/>
      <c r="D53" s="487"/>
      <c r="E53" s="323"/>
      <c r="F53" s="324"/>
      <c r="G53" s="325"/>
      <c r="H53" s="326"/>
      <c r="I53" s="327" t="str">
        <f t="shared" si="4"/>
        <v/>
      </c>
      <c r="J53" s="328" t="str">
        <f>IF(OR(C53="",Verwendetes_Tool=""),"",IF(LEFT(Verwendetes_Tool,1)="a",IFERROR(F53*VLOOKUP(E53,Admin!$A$39:$B$44,2,FALSE),0)+IFERROR(H53*VLOOKUP(G53,Admin!$A$39:$B$44,2,FALSE),0),IF(E53="E",(F53*2)+(IF(G53="E",(H53*2),H53)),F53+(IF(G53="E",(H53*2),H53)))))</f>
        <v/>
      </c>
      <c r="K53" s="375" t="str">
        <f t="shared" si="5"/>
        <v/>
      </c>
      <c r="L53" s="341"/>
      <c r="M53" s="342"/>
      <c r="N53" s="343" t="str">
        <f>IF(C53="","",IF(OR(AND(F53&lt;&gt;"",L53=""),AND(H53&lt;&gt;"",M53="")),Sprachen!$H$185,(F53*L53)+(H53*M53)))</f>
        <v/>
      </c>
      <c r="O53" s="499"/>
      <c r="P53" s="500"/>
      <c r="Q53" s="344"/>
      <c r="R53" s="380" t="str">
        <f>IF(C53="","",IF(N53="","",IF(O53="",0,IF(Q53="",IF(LEFT(Verwendetes_Tool,1)="b",Sprachen!$H$191,Sprachen!$H$188),IF(LEFT(Verwendetes_Tool,1)="b",(O53*(1-Q53))/N53,(O53*Q53/N53))))))</f>
        <v/>
      </c>
      <c r="S53" s="174"/>
      <c r="T53" s="174"/>
      <c r="U53" s="283" t="e">
        <f ca="1">Eingabemeldung(Sprachen!$H$182,Sprachen!$H$181,'Formulaire G1 + G2'!E53)</f>
        <v>#NAME?</v>
      </c>
      <c r="V53" s="285" t="e">
        <f ca="1">Eingabemeldung(Sprachen!$H$182,Sprachen!$H$181,'Formulaire G1 + G2'!G53)</f>
        <v>#NAME?</v>
      </c>
      <c r="W53" s="283" t="e">
        <f ca="1">Eingabemeldung(Sprachen!$H$184,Sprachen!$H$183,'Formulaire G1 + G2'!L53)</f>
        <v>#NAME?</v>
      </c>
      <c r="X53" s="284" t="e">
        <f ca="1">Eingabemeldung(Sprachen!$H$184,Sprachen!$H$183,'Formulaire G1 + G2'!M53)</f>
        <v>#NAME?</v>
      </c>
      <c r="Y53" s="287" t="e">
        <f ca="1">IF(LEFT(Verwendetes_Tool,1)="b",Eingabemeldung(Sprachen!$H$190,Sprachen!$H$189,'Formulaire G1 + G2'!Q53),Eingabemeldung(Sprachen!$H$187,Sprachen!$H$186,'Formulaire G1 + G2'!Q53))</f>
        <v>#NAME?</v>
      </c>
    </row>
    <row r="54" spans="2:25" s="23" customFormat="1" ht="14.1" customHeight="1">
      <c r="B54" s="340">
        <v>7</v>
      </c>
      <c r="C54" s="486"/>
      <c r="D54" s="487"/>
      <c r="E54" s="323"/>
      <c r="F54" s="324"/>
      <c r="G54" s="325"/>
      <c r="H54" s="326"/>
      <c r="I54" s="327" t="str">
        <f t="shared" si="4"/>
        <v/>
      </c>
      <c r="J54" s="328" t="str">
        <f>IF(OR(C54="",Verwendetes_Tool=""),"",IF(LEFT(Verwendetes_Tool,1)="a",IFERROR(F54*VLOOKUP(E54,Admin!$A$39:$B$44,2,FALSE),0)+IFERROR(H54*VLOOKUP(G54,Admin!$A$39:$B$44,2,FALSE),0),IF(E54="E",(F54*2)+(IF(G54="E",(H54*2),H54)),F54+(IF(G54="E",(H54*2),H54)))))</f>
        <v/>
      </c>
      <c r="K54" s="375" t="str">
        <f t="shared" si="5"/>
        <v/>
      </c>
      <c r="L54" s="341"/>
      <c r="M54" s="342"/>
      <c r="N54" s="343" t="str">
        <f>IF(C54="","",IF(OR(AND(F54&lt;&gt;"",L54=""),AND(H54&lt;&gt;"",M54="")),Sprachen!$H$185,(F54*L54)+(H54*M54)))</f>
        <v/>
      </c>
      <c r="O54" s="499"/>
      <c r="P54" s="500"/>
      <c r="Q54" s="344"/>
      <c r="R54" s="380" t="str">
        <f>IF(C54="","",IF(N54="","",IF(O54="",0,IF(Q54="",IF(LEFT(Verwendetes_Tool,1)="b",Sprachen!$H$191,Sprachen!$H$188),IF(LEFT(Verwendetes_Tool,1)="b",(O54*(1-Q54))/N54,(O54*Q54/N54))))))</f>
        <v/>
      </c>
      <c r="S54" s="174"/>
      <c r="T54" s="174"/>
      <c r="U54" s="283" t="e">
        <f ca="1">Eingabemeldung(Sprachen!$H$182,Sprachen!$H$181,'Formulaire G1 + G2'!E54)</f>
        <v>#NAME?</v>
      </c>
      <c r="V54" s="285" t="e">
        <f ca="1">Eingabemeldung(Sprachen!$H$182,Sprachen!$H$181,'Formulaire G1 + G2'!G54)</f>
        <v>#NAME?</v>
      </c>
      <c r="W54" s="283" t="e">
        <f ca="1">Eingabemeldung(Sprachen!$H$184,Sprachen!$H$183,'Formulaire G1 + G2'!L54)</f>
        <v>#NAME?</v>
      </c>
      <c r="X54" s="284" t="e">
        <f ca="1">Eingabemeldung(Sprachen!$H$184,Sprachen!$H$183,'Formulaire G1 + G2'!M54)</f>
        <v>#NAME?</v>
      </c>
      <c r="Y54" s="287" t="e">
        <f ca="1">IF(LEFT(Verwendetes_Tool,1)="b",Eingabemeldung(Sprachen!$H$190,Sprachen!$H$189,'Formulaire G1 + G2'!Q54),Eingabemeldung(Sprachen!$H$187,Sprachen!$H$186,'Formulaire G1 + G2'!Q54))</f>
        <v>#NAME?</v>
      </c>
    </row>
    <row r="55" spans="2:25" s="23" customFormat="1" ht="14.1" customHeight="1">
      <c r="B55" s="340">
        <v>8</v>
      </c>
      <c r="C55" s="486"/>
      <c r="D55" s="487"/>
      <c r="E55" s="323"/>
      <c r="F55" s="324"/>
      <c r="G55" s="325"/>
      <c r="H55" s="326"/>
      <c r="I55" s="327" t="str">
        <f t="shared" si="4"/>
        <v/>
      </c>
      <c r="J55" s="328" t="str">
        <f>IF(OR(C55="",Verwendetes_Tool=""),"",IF(LEFT(Verwendetes_Tool,1)="a",IFERROR(F55*VLOOKUP(E55,Admin!$A$39:$B$44,2,FALSE),0)+IFERROR(H55*VLOOKUP(G55,Admin!$A$39:$B$44,2,FALSE),0),IF(E55="E",(F55*2)+(IF(G55="E",(H55*2),H55)),F55+(IF(G55="E",(H55*2),H55)))))</f>
        <v/>
      </c>
      <c r="K55" s="375" t="str">
        <f t="shared" si="5"/>
        <v/>
      </c>
      <c r="L55" s="341"/>
      <c r="M55" s="342"/>
      <c r="N55" s="343" t="str">
        <f>IF(C55="","",IF(OR(AND(F55&lt;&gt;"",L55=""),AND(H55&lt;&gt;"",M55="")),Sprachen!$H$185,(F55*L55)+(H55*M55)))</f>
        <v/>
      </c>
      <c r="O55" s="499"/>
      <c r="P55" s="500"/>
      <c r="Q55" s="344"/>
      <c r="R55" s="380" t="str">
        <f>IF(C55="","",IF(N55="","",IF(O55="",0,IF(Q55="",IF(LEFT(Verwendetes_Tool,1)="b",Sprachen!$H$191,Sprachen!$H$188),IF(LEFT(Verwendetes_Tool,1)="b",(O55*(1-Q55))/N55,(O55*Q55/N55))))))</f>
        <v/>
      </c>
      <c r="S55" s="174"/>
      <c r="T55" s="174"/>
      <c r="U55" s="283" t="e">
        <f ca="1">Eingabemeldung(Sprachen!$H$182,Sprachen!$H$181,'Formulaire G1 + G2'!E55)</f>
        <v>#NAME?</v>
      </c>
      <c r="V55" s="285" t="e">
        <f ca="1">Eingabemeldung(Sprachen!$H$182,Sprachen!$H$181,'Formulaire G1 + G2'!G55)</f>
        <v>#NAME?</v>
      </c>
      <c r="W55" s="283" t="e">
        <f ca="1">Eingabemeldung(Sprachen!$H$184,Sprachen!$H$183,'Formulaire G1 + G2'!L55)</f>
        <v>#NAME?</v>
      </c>
      <c r="X55" s="284" t="e">
        <f ca="1">Eingabemeldung(Sprachen!$H$184,Sprachen!$H$183,'Formulaire G1 + G2'!M55)</f>
        <v>#NAME?</v>
      </c>
      <c r="Y55" s="287" t="e">
        <f ca="1">IF(LEFT(Verwendetes_Tool,1)="b",Eingabemeldung(Sprachen!$H$190,Sprachen!$H$189,'Formulaire G1 + G2'!Q55),Eingabemeldung(Sprachen!$H$187,Sprachen!$H$186,'Formulaire G1 + G2'!Q55))</f>
        <v>#NAME?</v>
      </c>
    </row>
    <row r="56" spans="2:25" s="23" customFormat="1" ht="14.1" customHeight="1">
      <c r="B56" s="340">
        <v>9</v>
      </c>
      <c r="C56" s="486"/>
      <c r="D56" s="487"/>
      <c r="E56" s="323"/>
      <c r="F56" s="324"/>
      <c r="G56" s="325"/>
      <c r="H56" s="326"/>
      <c r="I56" s="327" t="str">
        <f t="shared" si="4"/>
        <v/>
      </c>
      <c r="J56" s="328" t="str">
        <f>IF(OR(C56="",Verwendetes_Tool=""),"",IF(LEFT(Verwendetes_Tool,1)="a",IFERROR(F56*VLOOKUP(E56,Admin!$A$39:$B$44,2,FALSE),0)+IFERROR(H56*VLOOKUP(G56,Admin!$A$39:$B$44,2,FALSE),0),IF(E56="E",(F56*2)+(IF(G56="E",(H56*2),H56)),F56+(IF(G56="E",(H56*2),H56)))))</f>
        <v/>
      </c>
      <c r="K56" s="375" t="str">
        <f t="shared" si="5"/>
        <v/>
      </c>
      <c r="L56" s="341"/>
      <c r="M56" s="342"/>
      <c r="N56" s="343" t="str">
        <f>IF(C56="","",IF(OR(AND(F56&lt;&gt;"",L56=""),AND(H56&lt;&gt;"",M56="")),Sprachen!$H$185,(F56*L56)+(H56*M56)))</f>
        <v/>
      </c>
      <c r="O56" s="499"/>
      <c r="P56" s="500"/>
      <c r="Q56" s="344"/>
      <c r="R56" s="380" t="str">
        <f>IF(C56="","",IF(N56="","",IF(O56="",0,IF(Q56="",IF(LEFT(Verwendetes_Tool,1)="b",Sprachen!$H$191,Sprachen!$H$188),IF(LEFT(Verwendetes_Tool,1)="b",(O56*(1-Q56))/N56,(O56*Q56/N56))))))</f>
        <v/>
      </c>
      <c r="S56" s="174"/>
      <c r="T56" s="174"/>
      <c r="U56" s="283" t="e">
        <f ca="1">Eingabemeldung(Sprachen!$H$182,Sprachen!$H$181,'Formulaire G1 + G2'!E56)</f>
        <v>#NAME?</v>
      </c>
      <c r="V56" s="285" t="e">
        <f ca="1">Eingabemeldung(Sprachen!$H$182,Sprachen!$H$181,'Formulaire G1 + G2'!G56)</f>
        <v>#NAME?</v>
      </c>
      <c r="W56" s="283" t="e">
        <f ca="1">Eingabemeldung(Sprachen!$H$184,Sprachen!$H$183,'Formulaire G1 + G2'!L56)</f>
        <v>#NAME?</v>
      </c>
      <c r="X56" s="284" t="e">
        <f ca="1">Eingabemeldung(Sprachen!$H$184,Sprachen!$H$183,'Formulaire G1 + G2'!M56)</f>
        <v>#NAME?</v>
      </c>
      <c r="Y56" s="287" t="e">
        <f ca="1">IF(LEFT(Verwendetes_Tool,1)="b",Eingabemeldung(Sprachen!$H$190,Sprachen!$H$189,'Formulaire G1 + G2'!Q56),Eingabemeldung(Sprachen!$H$187,Sprachen!$H$186,'Formulaire G1 + G2'!Q56))</f>
        <v>#NAME?</v>
      </c>
    </row>
    <row r="57" spans="2:25" s="23" customFormat="1" ht="14.1" customHeight="1">
      <c r="B57" s="345">
        <v>10</v>
      </c>
      <c r="C57" s="533"/>
      <c r="D57" s="534"/>
      <c r="E57" s="323"/>
      <c r="F57" s="346"/>
      <c r="G57" s="334"/>
      <c r="H57" s="347"/>
      <c r="I57" s="348" t="str">
        <f t="shared" si="4"/>
        <v/>
      </c>
      <c r="J57" s="349" t="str">
        <f>IF(OR(C57="",Verwendetes_Tool=""),"",IF(LEFT(Verwendetes_Tool,1)="a",IFERROR(F57*VLOOKUP(E57,Admin!$A$39:$B$44,2,FALSE),0)+IFERROR(H57*VLOOKUP(G57,Admin!$A$39:$B$44,2,FALSE),0),IF(E57="E",(F57*2)+(IF(G57="E",(H57*2),H57)),F57+(IF(G57="E",(H57*2),H57)))))</f>
        <v/>
      </c>
      <c r="K57" s="376" t="str">
        <f t="shared" si="5"/>
        <v/>
      </c>
      <c r="L57" s="350"/>
      <c r="M57" s="351"/>
      <c r="N57" s="343" t="str">
        <f>IF(C57="","",IF(OR(AND(F57&lt;&gt;"",L57=""),AND(H57&lt;&gt;"",M57="")),Sprachen!$H$185,(F57*L57)+(H57*M57)))</f>
        <v/>
      </c>
      <c r="O57" s="501"/>
      <c r="P57" s="502"/>
      <c r="Q57" s="352"/>
      <c r="R57" s="380" t="str">
        <f>IF(C57="","",IF(N57="","",IF(O57="",0,IF(Q57="",IF(LEFT(Verwendetes_Tool,1)="b",Sprachen!$H$191,Sprachen!$H$188),IF(LEFT(Verwendetes_Tool,1)="b",(O57*(1-Q57))/N57,(O57*Q57/N57))))))</f>
        <v/>
      </c>
      <c r="S57" s="174"/>
      <c r="T57" s="174"/>
      <c r="U57" s="283" t="e">
        <f ca="1">Eingabemeldung(Sprachen!$H$182,Sprachen!$H$181,'Formulaire G1 + G2'!E57)</f>
        <v>#NAME?</v>
      </c>
      <c r="V57" s="285" t="e">
        <f ca="1">Eingabemeldung(Sprachen!$H$182,Sprachen!$H$181,'Formulaire G1 + G2'!G57)</f>
        <v>#NAME?</v>
      </c>
      <c r="W57" s="283" t="e">
        <f ca="1">Eingabemeldung(Sprachen!$H$184,Sprachen!$H$183,'Formulaire G1 + G2'!L57)</f>
        <v>#NAME?</v>
      </c>
      <c r="X57" s="284" t="e">
        <f ca="1">Eingabemeldung(Sprachen!$H$184,Sprachen!$H$183,'Formulaire G1 + G2'!M57)</f>
        <v>#NAME?</v>
      </c>
      <c r="Y57" s="287" t="e">
        <f ca="1">IF(LEFT(Verwendetes_Tool,1)="b",Eingabemeldung(Sprachen!$H$190,Sprachen!$H$189,'Formulaire G1 + G2'!Q57),Eingabemeldung(Sprachen!$H$187,Sprachen!$H$186,'Formulaire G1 + G2'!Q57))</f>
        <v>#NAME?</v>
      </c>
    </row>
    <row r="58" spans="2:25" s="23" customFormat="1" ht="6" customHeight="1">
      <c r="B58" s="43"/>
      <c r="C58" s="565"/>
      <c r="D58" s="566"/>
      <c r="E58" s="44"/>
      <c r="F58" s="42"/>
      <c r="G58" s="45"/>
      <c r="H58" s="42"/>
      <c r="I58" s="42"/>
      <c r="J58" s="42"/>
      <c r="K58" s="41"/>
      <c r="L58" s="46"/>
      <c r="M58" s="46"/>
      <c r="N58" s="42"/>
      <c r="O58" s="42"/>
      <c r="P58" s="42"/>
      <c r="Q58" s="41"/>
      <c r="R58" s="47"/>
      <c r="S58" s="174"/>
      <c r="T58" s="174"/>
      <c r="U58" s="186"/>
      <c r="V58" s="186"/>
      <c r="W58" s="186"/>
      <c r="X58" s="186"/>
      <c r="Y58" s="186"/>
    </row>
    <row r="59" spans="2:25" s="23" customFormat="1" ht="14.1" customHeight="1">
      <c r="B59" s="503" t="str">
        <f>Sprachen!H168</f>
        <v>S7 / Somme de toutes les mesures de remplacement supplémentaires</v>
      </c>
      <c r="C59" s="504"/>
      <c r="D59" s="504"/>
      <c r="E59" s="504"/>
      <c r="F59" s="504"/>
      <c r="G59" s="504"/>
      <c r="H59" s="505"/>
      <c r="I59" s="371">
        <f>SUM(I48:I57)</f>
        <v>0</v>
      </c>
      <c r="J59" s="378">
        <f>SUM(J48:J57)</f>
        <v>0</v>
      </c>
      <c r="K59" s="377" t="str">
        <f>IF(I5="","",J59/I5)</f>
        <v/>
      </c>
      <c r="L59" s="506"/>
      <c r="M59" s="507"/>
      <c r="N59" s="507"/>
      <c r="O59" s="507"/>
      <c r="P59" s="507"/>
      <c r="Q59" s="507"/>
      <c r="R59" s="508"/>
      <c r="S59" s="174"/>
      <c r="T59" s="174"/>
      <c r="U59" s="186"/>
      <c r="V59" s="186"/>
      <c r="W59" s="186"/>
      <c r="X59" s="186"/>
      <c r="Y59" s="186"/>
    </row>
    <row r="60" spans="2:25" s="23" customFormat="1" ht="14.1" customHeight="1">
      <c r="B60" s="564" t="str">
        <f>Sprachen!H169</f>
        <v xml:space="preserve">S6 / Somme de toutes les mesures m. en œuvre comme annoncé </v>
      </c>
      <c r="C60" s="504"/>
      <c r="D60" s="504"/>
      <c r="E60" s="504"/>
      <c r="F60" s="504"/>
      <c r="G60" s="504"/>
      <c r="H60" s="505"/>
      <c r="I60" s="371">
        <f>I35</f>
        <v>0</v>
      </c>
      <c r="J60" s="378">
        <f>J35</f>
        <v>0</v>
      </c>
      <c r="K60" s="377" t="str">
        <f>K35</f>
        <v/>
      </c>
      <c r="L60" s="506" t="str">
        <f>Sprachen!H170</f>
        <v>(selon formulaire G1)</v>
      </c>
      <c r="M60" s="507"/>
      <c r="N60" s="507"/>
      <c r="O60" s="507"/>
      <c r="P60" s="507"/>
      <c r="Q60" s="507"/>
      <c r="R60" s="508"/>
      <c r="S60" s="174"/>
      <c r="T60" s="174"/>
      <c r="U60" s="186"/>
      <c r="V60" s="186"/>
      <c r="W60" s="186"/>
      <c r="X60" s="186"/>
      <c r="Y60" s="186"/>
    </row>
    <row r="61" spans="2:25" s="23" customFormat="1" ht="14.1" customHeight="1">
      <c r="B61" s="503" t="str">
        <f>Sprachen!H171</f>
        <v>S8 / Somme de toutes les mesures m. en œuvre durant les 3 dernières années</v>
      </c>
      <c r="C61" s="504"/>
      <c r="D61" s="504"/>
      <c r="E61" s="504"/>
      <c r="F61" s="504"/>
      <c r="G61" s="504"/>
      <c r="H61" s="505"/>
      <c r="I61" s="353">
        <f>I59+I60</f>
        <v>0</v>
      </c>
      <c r="J61" s="378">
        <f>J59+J60</f>
        <v>0</v>
      </c>
      <c r="K61" s="377" t="str">
        <f>IF(OR(K59="",K60=""),"",K59+K60)</f>
        <v/>
      </c>
      <c r="L61" s="506" t="s">
        <v>319</v>
      </c>
      <c r="M61" s="507"/>
      <c r="N61" s="507"/>
      <c r="O61" s="507"/>
      <c r="P61" s="507"/>
      <c r="Q61" s="507"/>
      <c r="R61" s="508"/>
      <c r="S61" s="174"/>
      <c r="T61" s="174"/>
      <c r="U61" s="186"/>
      <c r="V61" s="186"/>
      <c r="W61" s="186"/>
      <c r="X61" s="186"/>
      <c r="Y61" s="186"/>
    </row>
    <row r="62" spans="2:25" s="23" customFormat="1" ht="6" customHeight="1">
      <c r="B62" s="263"/>
      <c r="C62" s="272"/>
      <c r="D62" s="272"/>
      <c r="E62" s="24"/>
      <c r="F62" s="264"/>
      <c r="G62" s="24"/>
      <c r="H62" s="264"/>
      <c r="I62" s="264"/>
      <c r="J62" s="264"/>
      <c r="K62" s="265"/>
      <c r="L62" s="265"/>
      <c r="M62" s="265"/>
      <c r="N62" s="265"/>
      <c r="O62" s="265"/>
      <c r="P62" s="265"/>
      <c r="Q62" s="265"/>
      <c r="R62" s="265"/>
      <c r="S62" s="174"/>
      <c r="T62" s="174"/>
      <c r="U62" s="186"/>
      <c r="V62" s="186"/>
      <c r="W62" s="186"/>
      <c r="X62" s="186"/>
      <c r="Y62" s="186"/>
    </row>
    <row r="63" spans="2:25" s="11" customFormat="1" ht="14.1" customHeight="1">
      <c r="B63" s="503" t="str">
        <f>IF(K61&lt;K34,Sprachen!H172,Sprachen!H173)</f>
        <v>Commentaire général sur la mise en œuvre des mesures d'amélioration (facultatif) :</v>
      </c>
      <c r="C63" s="512"/>
      <c r="D63" s="512"/>
      <c r="E63" s="512"/>
      <c r="F63" s="512"/>
      <c r="G63" s="512"/>
      <c r="H63" s="512"/>
      <c r="I63" s="512"/>
      <c r="J63" s="512"/>
      <c r="K63" s="512"/>
      <c r="L63" s="512"/>
      <c r="M63" s="512"/>
      <c r="N63" s="512"/>
      <c r="O63" s="512"/>
      <c r="P63" s="512"/>
      <c r="Q63" s="512"/>
      <c r="R63" s="513"/>
      <c r="S63" s="180"/>
      <c r="T63" s="180"/>
      <c r="U63" s="186"/>
      <c r="V63" s="186"/>
      <c r="W63" s="186"/>
      <c r="X63" s="186"/>
      <c r="Y63" s="186"/>
    </row>
    <row r="64" spans="2:25" s="11" customFormat="1" ht="14.1" customHeight="1">
      <c r="B64" s="518"/>
      <c r="C64" s="519"/>
      <c r="D64" s="519"/>
      <c r="E64" s="519"/>
      <c r="F64" s="519"/>
      <c r="G64" s="519"/>
      <c r="H64" s="519"/>
      <c r="I64" s="519"/>
      <c r="J64" s="519"/>
      <c r="K64" s="519"/>
      <c r="L64" s="519"/>
      <c r="M64" s="519"/>
      <c r="N64" s="519"/>
      <c r="O64" s="519"/>
      <c r="P64" s="519"/>
      <c r="Q64" s="519"/>
      <c r="R64" s="520"/>
      <c r="S64" s="180"/>
      <c r="T64" s="180"/>
      <c r="U64" s="186"/>
      <c r="V64" s="186"/>
      <c r="W64" s="186"/>
      <c r="X64" s="186"/>
      <c r="Y64" s="186"/>
    </row>
    <row r="65" spans="2:25" s="11" customFormat="1" ht="14.1" customHeight="1">
      <c r="B65" s="521"/>
      <c r="C65" s="522"/>
      <c r="D65" s="522"/>
      <c r="E65" s="522"/>
      <c r="F65" s="522"/>
      <c r="G65" s="522"/>
      <c r="H65" s="522"/>
      <c r="I65" s="522"/>
      <c r="J65" s="522"/>
      <c r="K65" s="522"/>
      <c r="L65" s="522"/>
      <c r="M65" s="522"/>
      <c r="N65" s="522"/>
      <c r="O65" s="522"/>
      <c r="P65" s="522"/>
      <c r="Q65" s="522"/>
      <c r="R65" s="523"/>
      <c r="S65" s="180"/>
      <c r="T65" s="180"/>
      <c r="U65" s="186"/>
      <c r="V65" s="186"/>
      <c r="W65" s="186"/>
      <c r="X65" s="186"/>
      <c r="Y65" s="186"/>
    </row>
    <row r="66" spans="2:25" s="11" customFormat="1" ht="14.1" customHeight="1">
      <c r="B66" s="521"/>
      <c r="C66" s="522"/>
      <c r="D66" s="522"/>
      <c r="E66" s="522"/>
      <c r="F66" s="522"/>
      <c r="G66" s="522"/>
      <c r="H66" s="522"/>
      <c r="I66" s="522"/>
      <c r="J66" s="522"/>
      <c r="K66" s="522"/>
      <c r="L66" s="522"/>
      <c r="M66" s="522"/>
      <c r="N66" s="522"/>
      <c r="O66" s="522"/>
      <c r="P66" s="522"/>
      <c r="Q66" s="522"/>
      <c r="R66" s="523"/>
      <c r="S66" s="180"/>
      <c r="T66" s="180"/>
      <c r="U66" s="186"/>
      <c r="V66" s="186"/>
      <c r="W66" s="186"/>
      <c r="X66" s="186"/>
      <c r="Y66" s="186"/>
    </row>
    <row r="67" spans="2:25" s="11" customFormat="1" ht="14.1" customHeight="1">
      <c r="B67" s="521"/>
      <c r="C67" s="522"/>
      <c r="D67" s="522"/>
      <c r="E67" s="522"/>
      <c r="F67" s="522"/>
      <c r="G67" s="522"/>
      <c r="H67" s="522"/>
      <c r="I67" s="522"/>
      <c r="J67" s="522"/>
      <c r="K67" s="522"/>
      <c r="L67" s="522"/>
      <c r="M67" s="522"/>
      <c r="N67" s="522"/>
      <c r="O67" s="522"/>
      <c r="P67" s="522"/>
      <c r="Q67" s="522"/>
      <c r="R67" s="523"/>
      <c r="S67" s="180"/>
      <c r="T67" s="180"/>
      <c r="U67" s="186"/>
      <c r="V67" s="186"/>
      <c r="W67" s="186"/>
      <c r="X67" s="186"/>
      <c r="Y67" s="186"/>
    </row>
    <row r="68" spans="2:25" s="11" customFormat="1" ht="14.1" customHeight="1">
      <c r="B68" s="524"/>
      <c r="C68" s="522"/>
      <c r="D68" s="522"/>
      <c r="E68" s="522"/>
      <c r="F68" s="522"/>
      <c r="G68" s="522"/>
      <c r="H68" s="522"/>
      <c r="I68" s="522"/>
      <c r="J68" s="522"/>
      <c r="K68" s="522"/>
      <c r="L68" s="522"/>
      <c r="M68" s="522"/>
      <c r="N68" s="522"/>
      <c r="O68" s="522"/>
      <c r="P68" s="522"/>
      <c r="Q68" s="522"/>
      <c r="R68" s="523"/>
      <c r="S68" s="180"/>
      <c r="T68" s="180"/>
      <c r="U68" s="186"/>
      <c r="V68" s="186"/>
      <c r="W68" s="186"/>
      <c r="X68" s="186"/>
      <c r="Y68" s="186"/>
    </row>
    <row r="69" spans="2:25" s="11" customFormat="1" ht="14.1" customHeight="1">
      <c r="B69" s="524"/>
      <c r="C69" s="522"/>
      <c r="D69" s="522"/>
      <c r="E69" s="522"/>
      <c r="F69" s="522"/>
      <c r="G69" s="522"/>
      <c r="H69" s="522"/>
      <c r="I69" s="522"/>
      <c r="J69" s="522"/>
      <c r="K69" s="522"/>
      <c r="L69" s="522"/>
      <c r="M69" s="522"/>
      <c r="N69" s="522"/>
      <c r="O69" s="522"/>
      <c r="P69" s="522"/>
      <c r="Q69" s="522"/>
      <c r="R69" s="523"/>
      <c r="S69" s="180"/>
      <c r="T69" s="180"/>
      <c r="U69" s="192"/>
      <c r="V69" s="192"/>
      <c r="W69" s="192"/>
      <c r="X69" s="192"/>
      <c r="Y69" s="192"/>
    </row>
    <row r="70" spans="2:25" s="11" customFormat="1" ht="14.1" customHeight="1">
      <c r="B70" s="525"/>
      <c r="C70" s="526"/>
      <c r="D70" s="526"/>
      <c r="E70" s="526"/>
      <c r="F70" s="526"/>
      <c r="G70" s="526"/>
      <c r="H70" s="526"/>
      <c r="I70" s="526"/>
      <c r="J70" s="526"/>
      <c r="K70" s="526"/>
      <c r="L70" s="526"/>
      <c r="M70" s="526"/>
      <c r="N70" s="526"/>
      <c r="O70" s="526"/>
      <c r="P70" s="526"/>
      <c r="Q70" s="526"/>
      <c r="R70" s="527"/>
      <c r="S70" s="180"/>
      <c r="T70" s="180"/>
      <c r="U70" s="192"/>
      <c r="V70" s="192"/>
      <c r="W70" s="192"/>
      <c r="X70" s="192"/>
      <c r="Y70" s="192"/>
    </row>
    <row r="71" spans="2:25" s="11" customFormat="1" ht="9" customHeight="1">
      <c r="B71" s="12"/>
      <c r="D71" s="13"/>
      <c r="E71" s="14"/>
      <c r="F71" s="15"/>
      <c r="G71" s="16"/>
      <c r="H71" s="15"/>
      <c r="I71" s="15"/>
      <c r="J71" s="15"/>
      <c r="K71" s="17"/>
      <c r="L71" s="18"/>
      <c r="M71" s="18"/>
      <c r="N71" s="15"/>
      <c r="O71" s="15"/>
      <c r="P71" s="15"/>
      <c r="Q71" s="17"/>
      <c r="R71" s="19"/>
      <c r="S71" s="180"/>
      <c r="T71" s="180"/>
      <c r="U71" s="192"/>
      <c r="V71" s="192"/>
      <c r="W71" s="192"/>
      <c r="X71" s="192"/>
      <c r="Y71" s="192"/>
    </row>
    <row r="72" spans="2:25" s="11" customFormat="1" ht="15.95" customHeight="1">
      <c r="B72" s="514" t="str">
        <f>Sprachen!H174</f>
        <v>Confirmation</v>
      </c>
      <c r="C72" s="515"/>
      <c r="D72" s="515"/>
      <c r="E72" s="515"/>
      <c r="F72" s="515"/>
      <c r="G72" s="515"/>
      <c r="H72" s="515"/>
      <c r="I72" s="515"/>
      <c r="J72" s="515"/>
      <c r="K72" s="515"/>
      <c r="L72" s="515"/>
      <c r="M72" s="515"/>
      <c r="N72" s="515"/>
      <c r="O72" s="515"/>
      <c r="P72" s="515"/>
      <c r="Q72" s="515"/>
      <c r="R72" s="516"/>
      <c r="S72" s="180"/>
      <c r="T72" s="180"/>
      <c r="U72" s="192"/>
      <c r="V72" s="192"/>
      <c r="W72" s="192"/>
      <c r="X72" s="192"/>
      <c r="Y72" s="192"/>
    </row>
    <row r="73" spans="2:25" s="11" customFormat="1" ht="15.95" customHeight="1">
      <c r="B73" s="528" t="str">
        <f>Sprachen!H175</f>
        <v xml:space="preserve">En apposant valablement sa signature, le propriétaire du site d’exploitation certifie </v>
      </c>
      <c r="C73" s="529"/>
      <c r="D73" s="529"/>
      <c r="E73" s="529"/>
      <c r="F73" s="529"/>
      <c r="G73" s="529"/>
      <c r="H73" s="529"/>
      <c r="I73" s="529"/>
      <c r="J73" s="529"/>
      <c r="K73" s="529"/>
      <c r="L73" s="529"/>
      <c r="M73" s="529"/>
      <c r="N73" s="529"/>
      <c r="O73" s="529"/>
      <c r="P73" s="529"/>
      <c r="Q73" s="529"/>
      <c r="R73" s="530"/>
      <c r="S73" s="180"/>
      <c r="T73" s="180"/>
      <c r="U73" s="192"/>
      <c r="V73" s="192"/>
      <c r="W73" s="192"/>
      <c r="X73" s="192"/>
      <c r="Y73" s="192"/>
    </row>
    <row r="74" spans="2:25" s="11" customFormat="1" ht="12" customHeight="1">
      <c r="B74" s="509" t="str">
        <f>Sprachen!H176</f>
        <v>1. les mesures qui figurent sur le formulaire G1 («  nouvelles mesures d’amélioration » de la feuille F1 du formulaire ACE) ont été reprises correctement et dans leur intégralité,</v>
      </c>
      <c r="C74" s="531"/>
      <c r="D74" s="531"/>
      <c r="E74" s="531"/>
      <c r="F74" s="531"/>
      <c r="G74" s="531"/>
      <c r="H74" s="531"/>
      <c r="I74" s="531"/>
      <c r="J74" s="531"/>
      <c r="K74" s="531"/>
      <c r="L74" s="531"/>
      <c r="M74" s="531"/>
      <c r="N74" s="531"/>
      <c r="O74" s="531"/>
      <c r="P74" s="531"/>
      <c r="Q74" s="531"/>
      <c r="R74" s="532"/>
      <c r="S74" s="180"/>
      <c r="T74" s="180"/>
      <c r="U74" s="192"/>
      <c r="V74" s="192"/>
      <c r="W74" s="192"/>
      <c r="X74" s="192"/>
      <c r="Y74" s="192"/>
    </row>
    <row r="75" spans="2:25" s="11" customFormat="1" ht="12" customHeight="1">
      <c r="B75" s="509" t="str">
        <f>Sprachen!H177</f>
        <v>2. les mesures d'amélioration annoncées comme étant mises en œuvre sur le form. G1 (mise en œuvre « oui ») ont été mises en œuvre pour l'essentiel comme décrit dans l’ACE, et</v>
      </c>
      <c r="C75" s="510"/>
      <c r="D75" s="510"/>
      <c r="E75" s="510"/>
      <c r="F75" s="510"/>
      <c r="G75" s="510"/>
      <c r="H75" s="510"/>
      <c r="I75" s="510"/>
      <c r="J75" s="510"/>
      <c r="K75" s="510"/>
      <c r="L75" s="510"/>
      <c r="M75" s="510"/>
      <c r="N75" s="510"/>
      <c r="O75" s="510"/>
      <c r="P75" s="510"/>
      <c r="Q75" s="510"/>
      <c r="R75" s="511"/>
      <c r="S75" s="180"/>
      <c r="T75" s="180"/>
      <c r="U75" s="192"/>
      <c r="V75" s="192"/>
      <c r="W75" s="192"/>
      <c r="X75" s="192"/>
      <c r="Y75" s="192"/>
    </row>
    <row r="76" spans="2:25" s="11" customFormat="1" ht="12">
      <c r="B76" s="509" t="str">
        <f>Sprachen!H178</f>
        <v>3. les mesures d'amélioration qui figurent sur le formulaire G2 ont été intégralement mises en œuvre.</v>
      </c>
      <c r="C76" s="531"/>
      <c r="D76" s="531"/>
      <c r="E76" s="531"/>
      <c r="F76" s="531"/>
      <c r="G76" s="531"/>
      <c r="H76" s="531"/>
      <c r="I76" s="531"/>
      <c r="J76" s="531"/>
      <c r="K76" s="531"/>
      <c r="L76" s="531"/>
      <c r="M76" s="531"/>
      <c r="N76" s="531"/>
      <c r="O76" s="531"/>
      <c r="P76" s="531"/>
      <c r="Q76" s="531"/>
      <c r="R76" s="532"/>
      <c r="S76" s="180"/>
      <c r="T76" s="180"/>
      <c r="U76" s="192"/>
      <c r="V76" s="192"/>
      <c r="W76" s="192"/>
      <c r="X76" s="192"/>
      <c r="Y76" s="192"/>
    </row>
    <row r="77" spans="2:25" s="23" customFormat="1" ht="30" customHeight="1">
      <c r="B77" s="497"/>
      <c r="C77" s="498"/>
      <c r="D77" s="498"/>
      <c r="E77" s="498"/>
      <c r="F77" s="498"/>
      <c r="G77" s="498"/>
      <c r="H77" s="264"/>
      <c r="I77" s="264"/>
      <c r="J77" s="264"/>
      <c r="K77" s="264"/>
      <c r="L77" s="264"/>
      <c r="M77" s="264"/>
      <c r="N77" s="264"/>
      <c r="O77" s="264"/>
      <c r="P77" s="264"/>
      <c r="Q77" s="264"/>
      <c r="R77" s="266"/>
      <c r="S77" s="174"/>
      <c r="T77" s="174"/>
      <c r="U77" s="186"/>
      <c r="V77" s="186"/>
      <c r="W77" s="186"/>
      <c r="X77" s="186"/>
      <c r="Y77" s="186"/>
    </row>
    <row r="78" spans="2:25" s="23" customFormat="1" ht="14.1" customHeight="1">
      <c r="B78" s="268" t="str">
        <f>Sprachen!H179</f>
        <v>Lieu, date:</v>
      </c>
      <c r="C78" s="267"/>
      <c r="D78" s="517"/>
      <c r="E78" s="517"/>
      <c r="F78" s="517"/>
      <c r="G78" s="517"/>
      <c r="H78" s="20"/>
      <c r="I78" s="20"/>
      <c r="J78" s="20"/>
      <c r="K78" s="267" t="str">
        <f>Sprachen!H180</f>
        <v>Signature:</v>
      </c>
      <c r="L78" s="20"/>
      <c r="M78" s="517"/>
      <c r="N78" s="517"/>
      <c r="O78" s="517"/>
      <c r="P78" s="517"/>
      <c r="Q78" s="517"/>
      <c r="R78" s="105"/>
      <c r="S78" s="174"/>
      <c r="T78" s="174"/>
      <c r="U78" s="186"/>
      <c r="V78" s="186"/>
      <c r="W78" s="186"/>
      <c r="X78" s="186"/>
      <c r="Y78" s="186"/>
    </row>
    <row r="79" spans="2:25" s="20" customFormat="1" ht="6" customHeight="1">
      <c r="B79" s="103"/>
      <c r="C79" s="271"/>
      <c r="D79" s="496"/>
      <c r="E79" s="496"/>
      <c r="F79" s="496"/>
      <c r="G79" s="496"/>
      <c r="H79" s="271"/>
      <c r="I79" s="271"/>
      <c r="J79" s="271"/>
      <c r="K79" s="271"/>
      <c r="L79" s="271"/>
      <c r="M79" s="496"/>
      <c r="N79" s="496"/>
      <c r="O79" s="496"/>
      <c r="P79" s="496"/>
      <c r="Q79" s="496"/>
      <c r="R79" s="104"/>
      <c r="S79" s="181"/>
      <c r="T79" s="181"/>
      <c r="U79" s="193"/>
      <c r="V79" s="193"/>
      <c r="W79" s="193"/>
      <c r="X79" s="193"/>
      <c r="Y79" s="193"/>
    </row>
    <row r="80" spans="2:25" ht="15" customHeight="1">
      <c r="B80" s="7"/>
    </row>
  </sheetData>
  <sheetProtection algorithmName="SHA-512" hashValue="w29DvpKPzcAkLSj2paDfqR6KspgIA9dib0gOQTZEQeMcOu7qAojtPeoFc5HJwgGKquehfLksQewvSnQAzqOCSA==" saltValue="qgiEGPHqTsRA/SJgV9TiWQ==" spinCount="100000" sheet="1" formatCells="0"/>
  <mergeCells count="128">
    <mergeCell ref="O48:P48"/>
    <mergeCell ref="O49:P49"/>
    <mergeCell ref="Y2:Y9"/>
    <mergeCell ref="U2:U12"/>
    <mergeCell ref="V2:V12"/>
    <mergeCell ref="W2:W12"/>
    <mergeCell ref="X2:X12"/>
    <mergeCell ref="C29:D29"/>
    <mergeCell ref="C32:D32"/>
    <mergeCell ref="C33:D33"/>
    <mergeCell ref="C31:D31"/>
    <mergeCell ref="C25:D25"/>
    <mergeCell ref="C26:D26"/>
    <mergeCell ref="C28:D28"/>
    <mergeCell ref="C30:D30"/>
    <mergeCell ref="C16:D16"/>
    <mergeCell ref="C21:D21"/>
    <mergeCell ref="C22:D22"/>
    <mergeCell ref="C23:D23"/>
    <mergeCell ref="C24:D24"/>
    <mergeCell ref="C17:D17"/>
    <mergeCell ref="C18:D18"/>
    <mergeCell ref="C19:D19"/>
    <mergeCell ref="C20:D20"/>
    <mergeCell ref="C50:D50"/>
    <mergeCell ref="C51:D51"/>
    <mergeCell ref="C54:D54"/>
    <mergeCell ref="C55:D55"/>
    <mergeCell ref="C56:D56"/>
    <mergeCell ref="L59:R59"/>
    <mergeCell ref="B60:H60"/>
    <mergeCell ref="L60:R60"/>
    <mergeCell ref="O50:P50"/>
    <mergeCell ref="O51:P51"/>
    <mergeCell ref="O52:P52"/>
    <mergeCell ref="O53:P53"/>
    <mergeCell ref="O54:P54"/>
    <mergeCell ref="C58:D58"/>
    <mergeCell ref="B59:H59"/>
    <mergeCell ref="P31:R31"/>
    <mergeCell ref="P32:R32"/>
    <mergeCell ref="P33:R33"/>
    <mergeCell ref="B47:D47"/>
    <mergeCell ref="C48:D48"/>
    <mergeCell ref="C49:D49"/>
    <mergeCell ref="E44:F44"/>
    <mergeCell ref="G44:H44"/>
    <mergeCell ref="E43:I43"/>
    <mergeCell ref="J43:K43"/>
    <mergeCell ref="O44:P44"/>
    <mergeCell ref="E42:K42"/>
    <mergeCell ref="B38:R38"/>
    <mergeCell ref="B37:R37"/>
    <mergeCell ref="L34:R34"/>
    <mergeCell ref="B35:H35"/>
    <mergeCell ref="B34:H34"/>
    <mergeCell ref="L35:R35"/>
    <mergeCell ref="B42:B43"/>
    <mergeCell ref="O46:P46"/>
    <mergeCell ref="Q44:Q45"/>
    <mergeCell ref="C42:D43"/>
    <mergeCell ref="B44:D46"/>
    <mergeCell ref="O47:P47"/>
    <mergeCell ref="C15:D15"/>
    <mergeCell ref="B8:B9"/>
    <mergeCell ref="C8:D9"/>
    <mergeCell ref="M10:M11"/>
    <mergeCell ref="D79:G79"/>
    <mergeCell ref="M79:Q79"/>
    <mergeCell ref="B77:G77"/>
    <mergeCell ref="C52:D52"/>
    <mergeCell ref="C53:D53"/>
    <mergeCell ref="O55:P55"/>
    <mergeCell ref="O56:P56"/>
    <mergeCell ref="O57:P57"/>
    <mergeCell ref="B61:H61"/>
    <mergeCell ref="L61:R61"/>
    <mergeCell ref="B75:R75"/>
    <mergeCell ref="B63:R63"/>
    <mergeCell ref="B72:R72"/>
    <mergeCell ref="D78:G78"/>
    <mergeCell ref="M78:Q78"/>
    <mergeCell ref="B64:R70"/>
    <mergeCell ref="B73:R73"/>
    <mergeCell ref="B74:R74"/>
    <mergeCell ref="B76:R76"/>
    <mergeCell ref="C57:D57"/>
    <mergeCell ref="S2:S12"/>
    <mergeCell ref="T2:T12"/>
    <mergeCell ref="P27:R27"/>
    <mergeCell ref="L42:M43"/>
    <mergeCell ref="N42:N43"/>
    <mergeCell ref="O42:Q43"/>
    <mergeCell ref="R42:R43"/>
    <mergeCell ref="O45:P45"/>
    <mergeCell ref="I5:J5"/>
    <mergeCell ref="P13:R13"/>
    <mergeCell ref="P14:R14"/>
    <mergeCell ref="P15:R15"/>
    <mergeCell ref="B7:R7"/>
    <mergeCell ref="L9:N9"/>
    <mergeCell ref="L8:M8"/>
    <mergeCell ref="E8:K8"/>
    <mergeCell ref="C11:D11"/>
    <mergeCell ref="C10:D10"/>
    <mergeCell ref="E10:F10"/>
    <mergeCell ref="G10:H10"/>
    <mergeCell ref="E9:I9"/>
    <mergeCell ref="J9:K9"/>
    <mergeCell ref="C13:D13"/>
    <mergeCell ref="C14:D14"/>
    <mergeCell ref="O8:R9"/>
    <mergeCell ref="P10:R10"/>
    <mergeCell ref="P11:R11"/>
    <mergeCell ref="P25:R25"/>
    <mergeCell ref="P26:R26"/>
    <mergeCell ref="P28:R28"/>
    <mergeCell ref="P29:R29"/>
    <mergeCell ref="P30:R30"/>
    <mergeCell ref="P20:R20"/>
    <mergeCell ref="P21:R21"/>
    <mergeCell ref="P24:R24"/>
    <mergeCell ref="P16:R16"/>
    <mergeCell ref="P17:R17"/>
    <mergeCell ref="P18:R18"/>
    <mergeCell ref="P19:R19"/>
    <mergeCell ref="P22:R22"/>
    <mergeCell ref="P23:R23"/>
  </mergeCells>
  <phoneticPr fontId="0" type="noConversion"/>
  <conditionalFormatting sqref="P13:R33">
    <cfRule type="expression" dxfId="22" priority="3">
      <formula>$T13=1</formula>
    </cfRule>
  </conditionalFormatting>
  <conditionalFormatting sqref="B38:R38">
    <cfRule type="expression" dxfId="21" priority="2">
      <formula>$T$34=1</formula>
    </cfRule>
  </conditionalFormatting>
  <conditionalFormatting sqref="B64:R70">
    <cfRule type="expression" dxfId="20" priority="1">
      <formula>$K$61&lt;$K$34</formula>
    </cfRule>
  </conditionalFormatting>
  <dataValidations disablePrompts="1" xWindow="912" yWindow="895" count="9">
    <dataValidation type="list" allowBlank="1" showInputMessage="1" showErrorMessage="1" sqref="O13:O26 O28:O33" xr:uid="{00000000-0002-0000-0400-000001000000}">
      <formula1>DD_janein</formula1>
    </dataValidation>
    <dataValidation allowBlank="1" showInputMessage="1" showErrorMessage="1" promptTitle="Prix énergie " prompt="Indiquez ici le prix de l’énergie de l’agent énergétique (genre) :_x000a_M = mazout_x000a_G = gaz naturel_x000a_D = chaleur ou froid à distance_x000a_B = bois, biomasse_x000a_A = autres combustibles_x000a_E = énergie électrique " sqref="L48:M57" xr:uid="{00000000-0002-0000-0400-000002000000}"/>
    <dataValidation allowBlank="1" showInputMessage="1" showErrorMessage="1" promptTitle="Kostenanteil Energie" prompt="Anteil der Massnahmenkosten welcher zur Steigerung der Energieeffizienz anfällt._x000a_0% = reine Ersatzinvestition_x000a_100% = alle Kosten fallen für energetische Verbesserung an_x000a_-&gt; Berechnung siehe Wegleitung" sqref="Q44 M10" xr:uid="{00000000-0002-0000-0400-000003000000}"/>
    <dataValidation allowBlank="1" showInputMessage="1" showErrorMessage="1" promptTitle="Hinweis" prompt="Bei EVA-Tools der EnFK bis Version 1.7 kann der Wert S3 bei Holz/Biomasse- oder Fernwärmebezug aufgrund einer geänderten Energieträgergewichtung gegenüber dem EVA-Tool abweichen. Stets übereinstimmen müssen die einzelnen Massnahmen und deren Einsparwerte." sqref="M34:R34" xr:uid="{00000000-0002-0000-0400-000004000000}"/>
    <dataValidation allowBlank="1" showInputMessage="1" showErrorMessage="1" promptTitle="Hinweis" prompt="Bei EVA-Tools der EnFK bis Version 1.7 kann der Wert S3 bei Holz/Biomasse- oder Fernwärmebezug aufgrund einer geänderten Energieträgergewichtung abweichen. Stets übereinstimmen müssen die einzelnen Massnahmen und deren Einsparwerte." sqref="L34" xr:uid="{00000000-0002-0000-0400-000005000000}"/>
    <dataValidation allowBlank="1" showInputMessage="1" showErrorMessage="1" promptTitle="ds" prompt="sdf" sqref="M11" xr:uid="{00000000-0002-0000-0400-000071000000}"/>
    <dataValidation allowBlank="1" showInputMessage="1" showErrorMessage="1" promptTitle="s" prompt="s" sqref="Q45" xr:uid="{00000000-0002-0000-0400-000073000000}"/>
    <dataValidation type="list" allowBlank="1" showInputMessage="1" showErrorMessage="1" promptTitle="Agents énergétiques à choix" prompt="M = mazout_x000a_G = gaz naturel_x000a_D = chaleur ou froid à distance_x000a_B = bois, biomasse_x000a_A = autres combustibles_x000a_E = énergie électrique " sqref="E48:E57 G48:G57 E13:E26 E28:E33 G13:G26 G28:G33" xr:uid="{D100503A-235C-4BFA-AD96-D04FB0766D92}">
      <formula1>DD_Energietraeger</formula1>
    </dataValidation>
    <dataValidation allowBlank="1" showInputMessage="1" showErrorMessage="1" promptTitle="Part des coûts de l’énergie" prompt="Pourcentage des coûts des MA affecté à l’amélioration de l’efficacité énerg._x000a_0 % = investiss. uniq. à des fins de remplacement_x000a_100 % = coûts sont destinés seulem. à l’amélioration de l’efficacité énerg._x000a_-&gt;Consultez l’aide-mémoire pour le calcul" sqref="Q48:Q57 M28:M33 M13:M26" xr:uid="{73EF2AEB-C0F2-49A5-B724-CC12A706D1C7}"/>
  </dataValidations>
  <printOptions horizontalCentered="1"/>
  <pageMargins left="0.47244094488188981" right="0.47244094488188981" top="0.39370078740157483" bottom="0.39370078740157483" header="0.51181102362204722" footer="0.27559055118110237"/>
  <pageSetup paperSize="9" scale="98" fitToHeight="0" orientation="landscape" r:id="rId1"/>
  <headerFooter alignWithMargins="0">
    <oddFooter>&amp;L&amp;8Confirmation de mise en œuvre des mesures ACE&amp;C&amp;8ACE-Confirmation v1.1_f&amp;R&amp;8Conférence des services cantonaux de l’énergie (EnFK)</oddFooter>
  </headerFooter>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Beschreibungen">
    <tabColor rgb="FFCCFFCC"/>
    <pageSetUpPr fitToPage="1"/>
  </sheetPr>
  <dimension ref="B2:D49"/>
  <sheetViews>
    <sheetView showGridLines="0" showRowColHeaders="0" showRuler="0" zoomScaleNormal="100" zoomScaleSheetLayoutView="100" zoomScalePageLayoutView="115" workbookViewId="0">
      <selection activeCell="B13" sqref="B13"/>
    </sheetView>
  </sheetViews>
  <sheetFormatPr baseColWidth="10" defaultColWidth="11.42578125" defaultRowHeight="12.75"/>
  <cols>
    <col min="1" max="1" width="5.7109375" style="85" customWidth="1"/>
    <col min="2" max="4" width="48.5703125" style="85" customWidth="1"/>
    <col min="5" max="22" width="11.42578125" style="85" customWidth="1"/>
    <col min="23" max="16384" width="11.42578125" style="85"/>
  </cols>
  <sheetData>
    <row r="2" spans="2:4">
      <c r="B2" s="218" t="str">
        <f>Sprachen!H193</f>
        <v>Descriptions G2</v>
      </c>
      <c r="C2" s="195"/>
      <c r="D2" s="4" t="str">
        <f>IF('Page de couverture'!$G$13="","",'Page de couverture'!$G$13)</f>
        <v/>
      </c>
    </row>
    <row r="3" spans="2:4">
      <c r="B3" s="218" t="str">
        <f>Sprachen!H194</f>
        <v>Descriptions des mesures de remplacement</v>
      </c>
      <c r="C3" s="195"/>
      <c r="D3" s="57" t="str">
        <f>IF('Page de couverture'!$G$23="","",'Page de couverture'!$G$23)</f>
        <v/>
      </c>
    </row>
    <row r="4" spans="2:4" ht="1.5" customHeight="1">
      <c r="B4" s="194"/>
      <c r="C4" s="194"/>
      <c r="D4" s="194"/>
    </row>
    <row r="5" spans="2:4">
      <c r="B5" s="571" t="str">
        <f>Sprachen!H195</f>
        <v>Remarques:</v>
      </c>
      <c r="C5" s="572" t="e">
        <v>#REF!</v>
      </c>
      <c r="D5" s="573">
        <v>0</v>
      </c>
    </row>
    <row r="6" spans="2:4">
      <c r="B6" s="219" t="str">
        <f>Sprachen!H196</f>
        <v>- Les mesures d’amélioration qui figurent dans les formulaires G2 doivent être décrites de manière détaillée et compréhensible dans cette feuille de travail ou dans un document que vous annexez.</v>
      </c>
      <c r="C6" s="220"/>
      <c r="D6" s="221"/>
    </row>
    <row r="7" spans="2:4">
      <c r="B7" s="219" t="str">
        <f>Sprachen!H197</f>
        <v>- Les champs descriptifs s’affichent seulement si les titres des mesures d’amélioration ont été indiqués dans le formulaire G2.</v>
      </c>
      <c r="C7" s="220"/>
      <c r="D7" s="221"/>
    </row>
    <row r="8" spans="2:4">
      <c r="B8" s="219" t="str">
        <f>Sprachen!H198</f>
        <v>- Si vous avez besoin de plus de place pour décrire les mesures d’amélioration, vous pouvez adapter la hauteur des lignes.</v>
      </c>
      <c r="C8" s="220"/>
      <c r="D8" s="221"/>
    </row>
    <row r="9" spans="2:4">
      <c r="B9" s="222" t="str">
        <f>Sprachen!H199</f>
        <v>- Pour passer à la ligne, pressez simultanément sur les touches "Alt" &amp; "Enter".</v>
      </c>
      <c r="C9" s="223"/>
      <c r="D9" s="224"/>
    </row>
    <row r="10" spans="2:4" customFormat="1" ht="1.5" customHeight="1"/>
    <row r="11" spans="2:4">
      <c r="B11" s="225" t="str">
        <f>Sprachen!H200</f>
        <v>Mesure d’amélioration 1, formulaire G2:</v>
      </c>
      <c r="C11" s="231" t="str">
        <f>IF(ersatz1="",Sprachen!H210,ersatz1)</f>
        <v xml:space="preserve">La mesure d'amélioration 1 n'a pas été saisie. </v>
      </c>
      <c r="D11" s="226"/>
    </row>
    <row r="12" spans="2:4">
      <c r="B12" s="227" t="str">
        <f>Sprachen!H220</f>
        <v>Description détaillée de la mesure d’amélioration:</v>
      </c>
      <c r="C12" s="227" t="str">
        <f>Sprachen!H221</f>
        <v>Description du calcul de l’économie:</v>
      </c>
      <c r="D12" s="227" t="str">
        <f>Sprachen!H222</f>
        <v>Description des coûts:</v>
      </c>
    </row>
    <row r="13" spans="2:4" ht="66" customHeight="1">
      <c r="B13" s="394" t="s">
        <v>580</v>
      </c>
      <c r="C13" s="394"/>
      <c r="D13" s="394"/>
    </row>
    <row r="14" spans="2:4" ht="3.75" customHeight="1"/>
    <row r="15" spans="2:4">
      <c r="B15" s="225" t="str">
        <f>Sprachen!H201</f>
        <v>Mesure d’amélioration 2, formulaire G2:</v>
      </c>
      <c r="C15" s="231" t="str">
        <f>IF(ersatz2="",Sprachen!H211,ersatz2)</f>
        <v xml:space="preserve">La mesure d'amélioration 2 n'a pas été saisie. </v>
      </c>
      <c r="D15" s="226"/>
    </row>
    <row r="16" spans="2:4">
      <c r="B16" s="227" t="str">
        <f>Sprachen!H220</f>
        <v>Description détaillée de la mesure d’amélioration:</v>
      </c>
      <c r="C16" s="227" t="str">
        <f>Sprachen!H221</f>
        <v>Description du calcul de l’économie:</v>
      </c>
      <c r="D16" s="227" t="str">
        <f>Sprachen!H222</f>
        <v>Description des coûts:</v>
      </c>
    </row>
    <row r="17" spans="2:4" ht="66" customHeight="1">
      <c r="B17" s="394"/>
      <c r="C17" s="394"/>
      <c r="D17" s="394"/>
    </row>
    <row r="18" spans="2:4" ht="3.75" customHeight="1"/>
    <row r="19" spans="2:4">
      <c r="B19" s="225" t="str">
        <f>Sprachen!H202</f>
        <v>Mesure d’amélioration 3, formulaire G2:</v>
      </c>
      <c r="C19" s="231" t="str">
        <f>IF(ersatz3="",Sprachen!H212,ersatz3)</f>
        <v xml:space="preserve">La mesure d'amélioration 3 n'a pas été saisie. </v>
      </c>
      <c r="D19" s="226"/>
    </row>
    <row r="20" spans="2:4">
      <c r="B20" s="227" t="str">
        <f>Sprachen!H220</f>
        <v>Description détaillée de la mesure d’amélioration:</v>
      </c>
      <c r="C20" s="227" t="str">
        <f>Sprachen!H221</f>
        <v>Description du calcul de l’économie:</v>
      </c>
      <c r="D20" s="227" t="str">
        <f>Sprachen!H222</f>
        <v>Description des coûts:</v>
      </c>
    </row>
    <row r="21" spans="2:4" ht="66" customHeight="1">
      <c r="B21" s="394"/>
      <c r="C21" s="394"/>
      <c r="D21" s="394"/>
    </row>
    <row r="22" spans="2:4" ht="3.75" customHeight="1"/>
    <row r="23" spans="2:4">
      <c r="B23" s="225" t="str">
        <f>Sprachen!H203</f>
        <v>Mesure d’amélioration 4, formulaire G2:</v>
      </c>
      <c r="C23" s="231" t="str">
        <f>IF(ersatz4="",Sprachen!H213,ersatz4)</f>
        <v xml:space="preserve">La mesure d'amélioration 4 n'a pas été saisie. </v>
      </c>
      <c r="D23" s="226"/>
    </row>
    <row r="24" spans="2:4">
      <c r="B24" s="227" t="str">
        <f>Sprachen!H220</f>
        <v>Description détaillée de la mesure d’amélioration:</v>
      </c>
      <c r="C24" s="227" t="str">
        <f>Sprachen!H221</f>
        <v>Description du calcul de l’économie:</v>
      </c>
      <c r="D24" s="227" t="str">
        <f>Sprachen!H222</f>
        <v>Description des coûts:</v>
      </c>
    </row>
    <row r="25" spans="2:4" ht="66" customHeight="1">
      <c r="B25" s="394"/>
      <c r="C25" s="394"/>
      <c r="D25" s="394"/>
    </row>
    <row r="26" spans="2:4" ht="3.75" customHeight="1"/>
    <row r="27" spans="2:4">
      <c r="B27" s="225" t="str">
        <f>Sprachen!H204</f>
        <v>Mesure d’amélioration 5, formulaire G2:</v>
      </c>
      <c r="C27" s="231" t="str">
        <f>IF(ersatz5="",Sprachen!H214,ersatz5)</f>
        <v xml:space="preserve">La mesure d'amélioration 5 n'a pas été saisie. </v>
      </c>
      <c r="D27" s="226"/>
    </row>
    <row r="28" spans="2:4">
      <c r="B28" s="227" t="str">
        <f>Sprachen!H220</f>
        <v>Description détaillée de la mesure d’amélioration:</v>
      </c>
      <c r="C28" s="227" t="str">
        <f>Sprachen!H221</f>
        <v>Description du calcul de l’économie:</v>
      </c>
      <c r="D28" s="227" t="str">
        <f>Sprachen!H222</f>
        <v>Description des coûts:</v>
      </c>
    </row>
    <row r="29" spans="2:4" ht="66" customHeight="1">
      <c r="B29" s="394"/>
      <c r="C29" s="394"/>
      <c r="D29" s="394"/>
    </row>
    <row r="30" spans="2:4" ht="3.75" customHeight="1"/>
    <row r="31" spans="2:4">
      <c r="B31" s="225" t="str">
        <f>Sprachen!H205</f>
        <v>Mesure d’amélioration 6, formulaire G2:</v>
      </c>
      <c r="C31" s="231" t="str">
        <f>IF(ersatz6="",Sprachen!H215,ersatz6)</f>
        <v xml:space="preserve">La mesure d'amélioration 6 n'a pas été saisie. </v>
      </c>
      <c r="D31" s="226"/>
    </row>
    <row r="32" spans="2:4">
      <c r="B32" s="227" t="str">
        <f>Sprachen!H220</f>
        <v>Description détaillée de la mesure d’amélioration:</v>
      </c>
      <c r="C32" s="227" t="str">
        <f>Sprachen!H221</f>
        <v>Description du calcul de l’économie:</v>
      </c>
      <c r="D32" s="227" t="str">
        <f>Sprachen!H222</f>
        <v>Description des coûts:</v>
      </c>
    </row>
    <row r="33" spans="2:4" ht="66" customHeight="1">
      <c r="B33" s="394"/>
      <c r="C33" s="394"/>
      <c r="D33" s="394"/>
    </row>
    <row r="34" spans="2:4" ht="3.75" customHeight="1"/>
    <row r="35" spans="2:4">
      <c r="B35" s="225" t="str">
        <f>Sprachen!H206</f>
        <v>Mesure d’amélioration 7, formulaire G2:</v>
      </c>
      <c r="C35" s="231" t="str">
        <f>IF(ersatz7="",Sprachen!H216,ersatz7)</f>
        <v xml:space="preserve">La mesure d'amélioration 7 n'a pas été saisie. </v>
      </c>
      <c r="D35" s="226"/>
    </row>
    <row r="36" spans="2:4">
      <c r="B36" s="227" t="str">
        <f>Sprachen!H220</f>
        <v>Description détaillée de la mesure d’amélioration:</v>
      </c>
      <c r="C36" s="227" t="str">
        <f>Sprachen!H221</f>
        <v>Description du calcul de l’économie:</v>
      </c>
      <c r="D36" s="227" t="str">
        <f>Sprachen!H222</f>
        <v>Description des coûts:</v>
      </c>
    </row>
    <row r="37" spans="2:4" ht="66" customHeight="1">
      <c r="B37" s="394"/>
      <c r="C37" s="394"/>
      <c r="D37" s="394"/>
    </row>
    <row r="38" spans="2:4" ht="3.75" customHeight="1"/>
    <row r="39" spans="2:4">
      <c r="B39" s="225" t="str">
        <f>Sprachen!H207</f>
        <v>Mesure d’amélioration 8, formulaire G2:</v>
      </c>
      <c r="C39" s="231" t="str">
        <f>IF(ersatz8="",Sprachen!H217,ersatz8)</f>
        <v xml:space="preserve">La mesure d'amélioration 8 n'a pas été saisie. </v>
      </c>
      <c r="D39" s="226"/>
    </row>
    <row r="40" spans="2:4">
      <c r="B40" s="227" t="str">
        <f>Sprachen!H220</f>
        <v>Description détaillée de la mesure d’amélioration:</v>
      </c>
      <c r="C40" s="227" t="str">
        <f>Sprachen!H221</f>
        <v>Description du calcul de l’économie:</v>
      </c>
      <c r="D40" s="227" t="str">
        <f>Sprachen!H222</f>
        <v>Description des coûts:</v>
      </c>
    </row>
    <row r="41" spans="2:4" ht="66" customHeight="1">
      <c r="B41" s="394"/>
      <c r="C41" s="394"/>
      <c r="D41" s="394"/>
    </row>
    <row r="42" spans="2:4" ht="3.75" customHeight="1"/>
    <row r="43" spans="2:4">
      <c r="B43" s="225" t="str">
        <f>Sprachen!H208</f>
        <v>Mesure d’amélioration 9, formulaire G2:</v>
      </c>
      <c r="C43" s="231" t="str">
        <f>IF(ersatz9="",Sprachen!H218,ersatz9)</f>
        <v xml:space="preserve">La mesure d'amélioration 9 n'a pas été saisie. </v>
      </c>
      <c r="D43" s="226"/>
    </row>
    <row r="44" spans="2:4">
      <c r="B44" s="227" t="str">
        <f>Sprachen!H220</f>
        <v>Description détaillée de la mesure d’amélioration:</v>
      </c>
      <c r="C44" s="227" t="str">
        <f>Sprachen!H221</f>
        <v>Description du calcul de l’économie:</v>
      </c>
      <c r="D44" s="227" t="str">
        <f>Sprachen!H222</f>
        <v>Description des coûts:</v>
      </c>
    </row>
    <row r="45" spans="2:4" ht="66" customHeight="1">
      <c r="B45" s="394"/>
      <c r="C45" s="394"/>
      <c r="D45" s="394"/>
    </row>
    <row r="46" spans="2:4" ht="3.75" customHeight="1"/>
    <row r="47" spans="2:4">
      <c r="B47" s="225" t="str">
        <f>Sprachen!H209</f>
        <v>Mesure d’amélioration 10, formulaire G2:</v>
      </c>
      <c r="C47" s="231" t="str">
        <f>IF(ersatz10="",Sprachen!H219,ersatz10)</f>
        <v xml:space="preserve">La mesure d'amélioration 10 n'a pas été saisie. </v>
      </c>
      <c r="D47" s="226"/>
    </row>
    <row r="48" spans="2:4">
      <c r="B48" s="227" t="str">
        <f>Sprachen!H220</f>
        <v>Description détaillée de la mesure d’amélioration:</v>
      </c>
      <c r="C48" s="227" t="str">
        <f>Sprachen!H221</f>
        <v>Description du calcul de l’économie:</v>
      </c>
      <c r="D48" s="227" t="str">
        <f>Sprachen!H222</f>
        <v>Description des coûts:</v>
      </c>
    </row>
    <row r="49" spans="2:4" ht="66" customHeight="1">
      <c r="B49" s="394"/>
      <c r="C49" s="394"/>
      <c r="D49" s="394"/>
    </row>
  </sheetData>
  <sheetProtection algorithmName="SHA-512" hashValue="pnyWGdXzL5SkXVeOJL7GPVzsItf2VSPxHa6ecMNqPy+BH15Omn3aRQnRhG+a7Z1S5UHluJt8Qnq8LBh69K5JcQ==" saltValue="GrRab6A/tGx7eIBFORiAdQ==" spinCount="100000" sheet="1" formatCells="0" formatRows="0"/>
  <mergeCells count="1">
    <mergeCell ref="B5:D5"/>
  </mergeCells>
  <conditionalFormatting sqref="B13:D13">
    <cfRule type="expression" dxfId="19" priority="10">
      <formula>ersatz1=""</formula>
    </cfRule>
    <cfRule type="expression" dxfId="18" priority="20">
      <formula>ersatz1&lt;&gt;""</formula>
    </cfRule>
  </conditionalFormatting>
  <conditionalFormatting sqref="B17:D17">
    <cfRule type="expression" dxfId="17" priority="9">
      <formula>ersatz2=""</formula>
    </cfRule>
    <cfRule type="expression" dxfId="16" priority="19">
      <formula>ersatz2&lt;&gt;""</formula>
    </cfRule>
  </conditionalFormatting>
  <conditionalFormatting sqref="B21:D21">
    <cfRule type="expression" dxfId="15" priority="8">
      <formula>ersatz3=""</formula>
    </cfRule>
    <cfRule type="expression" dxfId="14" priority="18">
      <formula>ersatz3&lt;&gt;""</formula>
    </cfRule>
  </conditionalFormatting>
  <conditionalFormatting sqref="B25:D25">
    <cfRule type="expression" dxfId="13" priority="7">
      <formula>ersatz4=""</formula>
    </cfRule>
    <cfRule type="expression" dxfId="12" priority="17">
      <formula>ersatz4&lt;&gt;""</formula>
    </cfRule>
  </conditionalFormatting>
  <conditionalFormatting sqref="B29:D29">
    <cfRule type="expression" dxfId="11" priority="6">
      <formula>ersatz5=""</formula>
    </cfRule>
    <cfRule type="expression" dxfId="10" priority="16">
      <formula>ersatz5&lt;&gt;""</formula>
    </cfRule>
  </conditionalFormatting>
  <conditionalFormatting sqref="B33:D33">
    <cfRule type="expression" dxfId="9" priority="5">
      <formula>ersatz6=""</formula>
    </cfRule>
    <cfRule type="expression" dxfId="8" priority="15">
      <formula>ersatz6&lt;&gt;""</formula>
    </cfRule>
  </conditionalFormatting>
  <conditionalFormatting sqref="B37:D37">
    <cfRule type="expression" dxfId="7" priority="4">
      <formula>ersatz7=""</formula>
    </cfRule>
    <cfRule type="expression" dxfId="6" priority="14">
      <formula>ersatz7&lt;&gt;""</formula>
    </cfRule>
  </conditionalFormatting>
  <conditionalFormatting sqref="B41:D41">
    <cfRule type="expression" dxfId="5" priority="3">
      <formula>ersatz8=""</formula>
    </cfRule>
    <cfRule type="expression" dxfId="4" priority="13">
      <formula>ersatz8&lt;&gt;""</formula>
    </cfRule>
  </conditionalFormatting>
  <conditionalFormatting sqref="B45:D45">
    <cfRule type="expression" dxfId="3" priority="2">
      <formula>ersatz9=""</formula>
    </cfRule>
    <cfRule type="expression" dxfId="2" priority="12">
      <formula>ersatz9&lt;&gt;""</formula>
    </cfRule>
  </conditionalFormatting>
  <conditionalFormatting sqref="B49:D49">
    <cfRule type="expression" dxfId="1" priority="1">
      <formula>ersatz10=""</formula>
    </cfRule>
    <cfRule type="expression" dxfId="0" priority="11">
      <formula>ersatz10&lt;&gt;""</formula>
    </cfRule>
  </conditionalFormatting>
  <printOptions horizontalCentered="1"/>
  <pageMargins left="0.47244094488188981" right="0.47244094488188981" top="0.39370078740157483" bottom="0.39370078740157483" header="0.51181102362204722" footer="0.27559055118110237"/>
  <pageSetup paperSize="9" scale="96" fitToHeight="0" orientation="landscape" verticalDpi="0" r:id="rId1"/>
  <headerFooter alignWithMargins="0">
    <oddFooter>&amp;L&amp;8Confirmation de mise en œuvre des mesures ACE&amp;C&amp;8ACE-Confirmation v1.1_f&amp;R&amp;8Conférence des services cantonaux de l’énergie (EnFK)</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1A9E30EE20F8A40AC50A8E7D6173A6E" ma:contentTypeVersion="10" ma:contentTypeDescription="Ein neues Dokument erstellen." ma:contentTypeScope="" ma:versionID="3e581e7aacfdbcea315df52ad74745bd">
  <xsd:schema xmlns:xsd="http://www.w3.org/2001/XMLSchema" xmlns:xs="http://www.w3.org/2001/XMLSchema" xmlns:p="http://schemas.microsoft.com/office/2006/metadata/properties" xmlns:ns2="3bc25d8c-f2cb-4657-bbff-0721a7ee4f5f" xmlns:ns3="6e297851-079f-43c9-a3f3-89647c6de2fd" targetNamespace="http://schemas.microsoft.com/office/2006/metadata/properties" ma:root="true" ma:fieldsID="a5978cfc0a15b1ebe83e95c86d68caeb" ns2:_="" ns3:_="">
    <xsd:import namespace="3bc25d8c-f2cb-4657-bbff-0721a7ee4f5f"/>
    <xsd:import namespace="6e297851-079f-43c9-a3f3-89647c6de2f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c25d8c-f2cb-4657-bbff-0721a7ee4f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87df0651-af24-4848-bc93-d34168a0b603"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297851-079f-43c9-a3f3-89647c6de2f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0cb18a-1f67-4288-866c-c19c7775cf6b}" ma:internalName="TaxCatchAll" ma:showField="CatchAllData" ma:web="6e297851-079f-43c9-a3f3-89647c6de2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e297851-079f-43c9-a3f3-89647c6de2fd" xsi:nil="true"/>
    <lcf76f155ced4ddcb4097134ff3c332f xmlns="3bc25d8c-f2cb-4657-bbff-0721a7ee4f5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746FBEE-AABB-447C-BE5A-B0F7717B8E2A}">
  <ds:schemaRefs>
    <ds:schemaRef ds:uri="http://schemas.microsoft.com/sharepoint/v3/contenttype/forms"/>
  </ds:schemaRefs>
</ds:datastoreItem>
</file>

<file path=customXml/itemProps2.xml><?xml version="1.0" encoding="utf-8"?>
<ds:datastoreItem xmlns:ds="http://schemas.openxmlformats.org/officeDocument/2006/customXml" ds:itemID="{DE85C849-5B0B-470A-81AE-FA5285B2B9FC}"/>
</file>

<file path=customXml/itemProps3.xml><?xml version="1.0" encoding="utf-8"?>
<ds:datastoreItem xmlns:ds="http://schemas.openxmlformats.org/officeDocument/2006/customXml" ds:itemID="{95DA828D-8761-49D8-89FA-7B35C5F3E331}">
  <ds:schemaRefs>
    <ds:schemaRef ds:uri="http://purl.org/dc/terms/"/>
    <ds:schemaRef ds:uri="http://purl.org/dc/dcmitype/"/>
    <ds:schemaRef ds:uri="http://www.w3.org/XML/1998/namespace"/>
    <ds:schemaRef ds:uri="http://schemas.microsoft.com/office/2006/documentManagement/types"/>
    <ds:schemaRef ds:uri="bc828b55-c397-4dd3-b437-05db7d5b62cf"/>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99b83bba-8a25-4834-9368-4696743b7f0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60</vt:i4>
      </vt:variant>
    </vt:vector>
  </HeadingPairs>
  <TitlesOfParts>
    <vt:vector size="64" baseType="lpstr">
      <vt:lpstr>Introduction </vt:lpstr>
      <vt:lpstr>Page de couverture</vt:lpstr>
      <vt:lpstr>Formulaire G1 + G2</vt:lpstr>
      <vt:lpstr>Descriptions G2</vt:lpstr>
      <vt:lpstr>blattname_TAnleitung</vt:lpstr>
      <vt:lpstr>blattname_TBeschreibungen</vt:lpstr>
      <vt:lpstr>blattname_TFormularG</vt:lpstr>
      <vt:lpstr>blattname_TTitelblatt</vt:lpstr>
      <vt:lpstr>DD_Energietraeger</vt:lpstr>
      <vt:lpstr>DD_janein</vt:lpstr>
      <vt:lpstr>DD_KE</vt:lpstr>
      <vt:lpstr>DD_Sprachwahl</vt:lpstr>
      <vt:lpstr>DD_Verwendetes_Tool</vt:lpstr>
      <vt:lpstr>'Descriptions G2'!Druckbereich</vt:lpstr>
      <vt:lpstr>'Formulaire G1 + G2'!Druckbereich</vt:lpstr>
      <vt:lpstr>'Introduction '!Druckbereich</vt:lpstr>
      <vt:lpstr>'Page de couverture'!Druckbereich</vt:lpstr>
      <vt:lpstr>ersatz1</vt:lpstr>
      <vt:lpstr>ersatz10</vt:lpstr>
      <vt:lpstr>ersatz2</vt:lpstr>
      <vt:lpstr>ersatz3</vt:lpstr>
      <vt:lpstr>ersatz4</vt:lpstr>
      <vt:lpstr>ersatz5</vt:lpstr>
      <vt:lpstr>ersatz6</vt:lpstr>
      <vt:lpstr>ersatz7</vt:lpstr>
      <vt:lpstr>ersatz8</vt:lpstr>
      <vt:lpstr>ersatz9</vt:lpstr>
      <vt:lpstr>fusszeile_links</vt:lpstr>
      <vt:lpstr>fusszeile_mitte</vt:lpstr>
      <vt:lpstr>fusszeile_rechts</vt:lpstr>
      <vt:lpstr>massnahme1</vt:lpstr>
      <vt:lpstr>massnahme10</vt:lpstr>
      <vt:lpstr>massnahme11</vt:lpstr>
      <vt:lpstr>massnahme12</vt:lpstr>
      <vt:lpstr>massnahme13</vt:lpstr>
      <vt:lpstr>massnahme14</vt:lpstr>
      <vt:lpstr>massnahme15</vt:lpstr>
      <vt:lpstr>massnahme16</vt:lpstr>
      <vt:lpstr>massnahme17</vt:lpstr>
      <vt:lpstr>massnahme18</vt:lpstr>
      <vt:lpstr>massnahme19</vt:lpstr>
      <vt:lpstr>massnahme2</vt:lpstr>
      <vt:lpstr>massnahme20</vt:lpstr>
      <vt:lpstr>massnahme3</vt:lpstr>
      <vt:lpstr>massnahme4</vt:lpstr>
      <vt:lpstr>massnahme5</vt:lpstr>
      <vt:lpstr>massnahme6</vt:lpstr>
      <vt:lpstr>massnahme7</vt:lpstr>
      <vt:lpstr>massnahme8</vt:lpstr>
      <vt:lpstr>massnahme9</vt:lpstr>
      <vt:lpstr>massnahmenbeschreibung1</vt:lpstr>
      <vt:lpstr>massnahmenbeschreibung10</vt:lpstr>
      <vt:lpstr>massnahmenbeschreibung2</vt:lpstr>
      <vt:lpstr>massnahmenbeschreibung3</vt:lpstr>
      <vt:lpstr>massnahmenbeschreibung4</vt:lpstr>
      <vt:lpstr>massnahmenbeschreibung5</vt:lpstr>
      <vt:lpstr>massnahmenbeschreibung6</vt:lpstr>
      <vt:lpstr>massnahmenbeschreibung7</vt:lpstr>
      <vt:lpstr>massnahmenbeschreibung8</vt:lpstr>
      <vt:lpstr>massnahmenbeschreibung9</vt:lpstr>
      <vt:lpstr>Sprache</vt:lpstr>
      <vt:lpstr>Version</vt:lpstr>
      <vt:lpstr>Versionsdatum</vt:lpstr>
      <vt:lpstr>Verwendetes_Tool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Stefano Capstick</cp:lastModifiedBy>
  <cp:lastPrinted>2022-12-22T12:04:58Z</cp:lastPrinted>
  <dcterms:modified xsi:type="dcterms:W3CDTF">2023-03-13T20:32:21Z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0x01010061A9E30EE20F8A40AC50A8E7D6173A6E</vt:lpwstr>
  </property>
</Properties>
</file>